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24120" yWindow="-120" windowWidth="19440" windowHeight="11040" tabRatio="881"/>
  </bookViews>
  <sheets>
    <sheet name="Planilha Orçamentária" sheetId="5" r:id="rId1"/>
    <sheet name="Planilha Resumo" sheetId="38" r:id="rId2"/>
    <sheet name="Cronograma" sheetId="43" r:id="rId3"/>
    <sheet name="BDI Normal" sheetId="35" r:id="rId4"/>
    <sheet name="BDI Diferenciado" sheetId="36" r:id="rId5"/>
  </sheets>
  <definedNames>
    <definedName name="_xlnm._FilterDatabase" localSheetId="0" hidden="1">'Planilha Orçamentária'!$A$17:$L$17</definedName>
    <definedName name="_xlnm.Print_Area" localSheetId="4">'BDI Diferenciado'!$A$1:$G$36</definedName>
    <definedName name="_xlnm.Print_Area" localSheetId="3">'BDI Normal'!$A$1:$G$45</definedName>
    <definedName name="_xlnm.Print_Area" localSheetId="2">Cronograma!$A$1:$I$115</definedName>
    <definedName name="_xlnm.Print_Area" localSheetId="0">'Planilha Orçamentária'!$A$1:$L$304</definedName>
    <definedName name="_xlnm.Print_Area" localSheetId="1">'Planilha Resumo'!$A$1:$G$80</definedName>
    <definedName name="_xlnm.Print_Titles" localSheetId="2">Cronograma!$14:$18</definedName>
    <definedName name="_xlnm.Print_Titles" localSheetId="0">'Planilha Orçamentária'!$14:$16</definedName>
    <definedName name="_xlnm.Print_Titles" localSheetId="1">'Planilha Resumo'!$14:$16</definedName>
  </definedNames>
  <calcPr calcId="145621"/>
</workbook>
</file>

<file path=xl/calcChain.xml><?xml version="1.0" encoding="utf-8"?>
<calcChain xmlns="http://schemas.openxmlformats.org/spreadsheetml/2006/main">
  <c r="F294" i="5" l="1"/>
  <c r="F137" i="5" l="1"/>
  <c r="F98" i="5"/>
  <c r="H102" i="5"/>
  <c r="H101" i="5"/>
  <c r="F43" i="5"/>
  <c r="F58" i="5"/>
  <c r="H43" i="5" l="1"/>
  <c r="F133" i="5" l="1"/>
  <c r="F132" i="5"/>
  <c r="H58" i="5" l="1"/>
  <c r="F96" i="5"/>
  <c r="B3" i="43" l="1"/>
  <c r="B4" i="43"/>
  <c r="B2" i="43"/>
  <c r="K70" i="43"/>
  <c r="L70" i="43" s="1"/>
  <c r="K22" i="43"/>
  <c r="L22" i="43" s="1"/>
  <c r="K24" i="43"/>
  <c r="L24" i="43" s="1"/>
  <c r="K26" i="43"/>
  <c r="L26" i="43" s="1"/>
  <c r="K27" i="43"/>
  <c r="L27" i="43" s="1"/>
  <c r="K28" i="43"/>
  <c r="L28" i="43" s="1"/>
  <c r="K30" i="43"/>
  <c r="L30" i="43" s="1"/>
  <c r="K32" i="43"/>
  <c r="L32" i="43" s="1"/>
  <c r="K33" i="43"/>
  <c r="L33" i="43" s="1"/>
  <c r="K34" i="43"/>
  <c r="L34" i="43" s="1"/>
  <c r="K36" i="43"/>
  <c r="L36" i="43" s="1"/>
  <c r="K38" i="43"/>
  <c r="L38" i="43" s="1"/>
  <c r="K39" i="43"/>
  <c r="L39" i="43" s="1"/>
  <c r="K40" i="43"/>
  <c r="L40" i="43" s="1"/>
  <c r="K42" i="43"/>
  <c r="L42" i="43" s="1"/>
  <c r="K44" i="43"/>
  <c r="L44" i="43" s="1"/>
  <c r="K46" i="43"/>
  <c r="L46" i="43" s="1"/>
  <c r="K47" i="43"/>
  <c r="L47" i="43" s="1"/>
  <c r="K48" i="43"/>
  <c r="L48" i="43" s="1"/>
  <c r="K50" i="43"/>
  <c r="L50" i="43" s="1"/>
  <c r="K51" i="43"/>
  <c r="L51" i="43" s="1"/>
  <c r="K52" i="43"/>
  <c r="L52" i="43" s="1"/>
  <c r="K54" i="43"/>
  <c r="L54" i="43" s="1"/>
  <c r="K56" i="43"/>
  <c r="L56" i="43" s="1"/>
  <c r="K58" i="43"/>
  <c r="L58" i="43" s="1"/>
  <c r="K59" i="43"/>
  <c r="L59" i="43" s="1"/>
  <c r="K60" i="43"/>
  <c r="L60" i="43" s="1"/>
  <c r="K62" i="43"/>
  <c r="L62" i="43" s="1"/>
  <c r="K64" i="43"/>
  <c r="L64" i="43" s="1"/>
  <c r="K65" i="43"/>
  <c r="L65" i="43" s="1"/>
  <c r="K66" i="43"/>
  <c r="L66" i="43" s="1"/>
  <c r="K68" i="43"/>
  <c r="L68" i="43" s="1"/>
  <c r="K72" i="43"/>
  <c r="L72" i="43" s="1"/>
  <c r="K73" i="43"/>
  <c r="L73" i="43" s="1"/>
  <c r="K74" i="43"/>
  <c r="L74" i="43" s="1"/>
  <c r="K76" i="43"/>
  <c r="L76" i="43" s="1"/>
  <c r="K78" i="43"/>
  <c r="L78" i="43" s="1"/>
  <c r="K79" i="43"/>
  <c r="L79" i="43" s="1"/>
  <c r="K80" i="43"/>
  <c r="L80" i="43" s="1"/>
  <c r="K82" i="43"/>
  <c r="L82" i="43" s="1"/>
  <c r="K84" i="43"/>
  <c r="L84" i="43" s="1"/>
  <c r="K85" i="43"/>
  <c r="L85" i="43" s="1"/>
  <c r="K86" i="43"/>
  <c r="L86" i="43" s="1"/>
  <c r="K88" i="43"/>
  <c r="L88" i="43" s="1"/>
  <c r="K90" i="43"/>
  <c r="L90" i="43" s="1"/>
  <c r="K91" i="43"/>
  <c r="L91" i="43" s="1"/>
  <c r="K92" i="43"/>
  <c r="L92" i="43" s="1"/>
  <c r="K94" i="43"/>
  <c r="L94" i="43" s="1"/>
  <c r="K96" i="43"/>
  <c r="L96" i="43" s="1"/>
  <c r="K98" i="43"/>
  <c r="L98" i="43" s="1"/>
  <c r="K100" i="43"/>
  <c r="L100" i="43" s="1"/>
  <c r="K101" i="43"/>
  <c r="L101" i="43" s="1"/>
  <c r="K102" i="43"/>
  <c r="L102" i="43" s="1"/>
  <c r="K104" i="43"/>
  <c r="L104" i="43" s="1"/>
  <c r="K105" i="43"/>
  <c r="L105" i="43" s="1"/>
  <c r="K106" i="43"/>
  <c r="L106" i="43" s="1"/>
  <c r="K108" i="43"/>
  <c r="L108" i="43" s="1"/>
  <c r="K110" i="43"/>
  <c r="L110" i="43" s="1"/>
  <c r="K112" i="43"/>
  <c r="F182" i="5"/>
  <c r="F117" i="5" l="1"/>
  <c r="F128" i="5"/>
  <c r="H128" i="5" s="1"/>
  <c r="H28" i="5"/>
  <c r="H41" i="5" l="1"/>
  <c r="H137" i="5"/>
  <c r="H288" i="5"/>
  <c r="H107" i="5"/>
  <c r="H133" i="5" l="1"/>
  <c r="F106" i="5"/>
  <c r="H99" i="5" l="1"/>
  <c r="H96" i="5" l="1"/>
  <c r="F87" i="5" l="1"/>
  <c r="F85" i="5"/>
  <c r="F84" i="5"/>
  <c r="H100" i="5" l="1"/>
  <c r="F19" i="5"/>
  <c r="F119" i="5"/>
  <c r="H119" i="5" s="1"/>
  <c r="H134" i="5"/>
  <c r="F36" i="5" l="1"/>
  <c r="H181" i="5"/>
  <c r="H250" i="5"/>
  <c r="H249" i="5"/>
  <c r="H143" i="5"/>
  <c r="H144" i="5"/>
  <c r="H145" i="5"/>
  <c r="H146" i="5"/>
  <c r="H232" i="5"/>
  <c r="H190" i="5"/>
  <c r="H124" i="5" l="1"/>
  <c r="H127" i="5"/>
  <c r="H113" i="5"/>
  <c r="H114" i="5"/>
  <c r="H115" i="5"/>
  <c r="H117" i="5"/>
  <c r="L120" i="5"/>
  <c r="H112" i="5"/>
  <c r="H285" i="5"/>
  <c r="H283" i="5"/>
  <c r="H282" i="5"/>
  <c r="H179" i="5"/>
  <c r="H278" i="5"/>
  <c r="H279" i="5"/>
  <c r="H36" i="5"/>
  <c r="H281" i="5" l="1"/>
  <c r="H277" i="5"/>
  <c r="H284" i="5"/>
  <c r="H280" i="5"/>
  <c r="H211" i="5" l="1"/>
  <c r="H275" i="5" l="1"/>
  <c r="H273" i="5"/>
  <c r="H272" i="5"/>
  <c r="H274" i="5" l="1"/>
  <c r="H271" i="5"/>
  <c r="H74" i="5"/>
  <c r="H73" i="5"/>
  <c r="H67" i="5" l="1"/>
  <c r="H68" i="5"/>
  <c r="H69" i="5"/>
  <c r="H70" i="5"/>
  <c r="H42" i="5" l="1"/>
  <c r="H245" i="5"/>
  <c r="H246" i="5"/>
  <c r="H247" i="5"/>
  <c r="H248" i="5"/>
  <c r="H251" i="5"/>
  <c r="L59" i="5" l="1"/>
  <c r="H66" i="5"/>
  <c r="H85" i="5"/>
  <c r="H84" i="5"/>
  <c r="H40" i="5" l="1"/>
  <c r="H56" i="5" l="1"/>
  <c r="H90" i="5"/>
  <c r="H91" i="5"/>
  <c r="H225" i="5"/>
  <c r="H226" i="5"/>
  <c r="H227" i="5"/>
  <c r="H228" i="5"/>
  <c r="H229" i="5"/>
  <c r="H230" i="5"/>
  <c r="H231" i="5"/>
  <c r="H223" i="5"/>
  <c r="H224" i="5"/>
  <c r="H220" i="5"/>
  <c r="H207" i="5"/>
  <c r="H205" i="5"/>
  <c r="H195" i="5"/>
  <c r="H186" i="5"/>
  <c r="H187" i="5"/>
  <c r="H191" i="5"/>
  <c r="H147" i="5"/>
  <c r="H148" i="5"/>
  <c r="H149" i="5"/>
  <c r="H150" i="5"/>
  <c r="H151" i="5"/>
  <c r="H152" i="5"/>
  <c r="H153" i="5"/>
  <c r="H206" i="5" l="1"/>
  <c r="H208" i="5"/>
  <c r="H154" i="5" l="1"/>
  <c r="H156" i="5"/>
  <c r="H157" i="5"/>
  <c r="H158" i="5"/>
  <c r="H159" i="5"/>
  <c r="H160" i="5"/>
  <c r="H161" i="5"/>
  <c r="H162" i="5"/>
  <c r="H163" i="5"/>
  <c r="H155" i="5"/>
  <c r="H142" i="5"/>
  <c r="F24" i="5"/>
  <c r="H105" i="5" l="1"/>
  <c r="E18" i="43" l="1"/>
  <c r="F18" i="43" s="1"/>
  <c r="G18" i="43" s="1"/>
  <c r="H18" i="43" s="1"/>
  <c r="K17" i="43"/>
  <c r="K20" i="43" l="1"/>
  <c r="H171" i="5" l="1"/>
  <c r="H170" i="5"/>
  <c r="H172" i="5"/>
  <c r="H175" i="5"/>
  <c r="H176" i="5"/>
  <c r="H177" i="5"/>
  <c r="H178" i="5"/>
  <c r="H180" i="5"/>
  <c r="H182" i="5"/>
  <c r="H169" i="5" l="1"/>
  <c r="H168" i="5"/>
  <c r="H167" i="5"/>
  <c r="H165" i="5"/>
  <c r="H166" i="5" l="1"/>
  <c r="H173" i="5" l="1"/>
  <c r="H174" i="5"/>
  <c r="H236" i="5" l="1"/>
  <c r="H234" i="5"/>
  <c r="H235" i="5"/>
  <c r="H233" i="5"/>
  <c r="H239" i="5" l="1"/>
  <c r="H240" i="5"/>
  <c r="H238" i="5"/>
  <c r="H237" i="5"/>
  <c r="H201" i="5"/>
  <c r="H218" i="5" l="1"/>
  <c r="H199" i="5"/>
  <c r="H202" i="5"/>
  <c r="H203" i="5"/>
  <c r="H204" i="5"/>
  <c r="H210" i="5"/>
  <c r="H215" i="5"/>
  <c r="H196" i="5"/>
  <c r="H193" i="5"/>
  <c r="H189" i="5"/>
  <c r="H197" i="5"/>
  <c r="H194" i="5"/>
  <c r="H192" i="5"/>
  <c r="H214" i="5"/>
  <c r="H217" i="5"/>
  <c r="H213" i="5"/>
  <c r="H219" i="5"/>
  <c r="H216" i="5"/>
  <c r="H188" i="5"/>
  <c r="H270" i="5"/>
  <c r="L139" i="5"/>
  <c r="L129" i="5"/>
  <c r="L109" i="5"/>
  <c r="L81" i="5"/>
  <c r="L75" i="5"/>
  <c r="L92" i="5"/>
  <c r="L47" i="5"/>
  <c r="L30" i="5"/>
  <c r="H78" i="5"/>
  <c r="H209" i="5" l="1"/>
  <c r="H200" i="5"/>
  <c r="H276" i="5"/>
  <c r="H294" i="5" l="1"/>
  <c r="H72" i="5"/>
  <c r="H77" i="5"/>
  <c r="H295" i="5"/>
  <c r="H260" i="5"/>
  <c r="H98" i="5" l="1"/>
  <c r="H106" i="5"/>
  <c r="H80" i="5"/>
  <c r="H293" i="5"/>
  <c r="H79" i="5"/>
  <c r="H269" i="5" l="1"/>
  <c r="H268" i="5"/>
  <c r="H267" i="5"/>
  <c r="H266" i="5"/>
  <c r="H265" i="5"/>
  <c r="H264" i="5"/>
  <c r="H263" i="5"/>
  <c r="H262" i="5"/>
  <c r="H261" i="5"/>
  <c r="H259" i="5"/>
  <c r="H258" i="5"/>
  <c r="H255" i="5" l="1"/>
  <c r="H244" i="5" l="1"/>
  <c r="H257" i="5"/>
  <c r="H256" i="5"/>
  <c r="H222" i="5"/>
  <c r="H292" i="5"/>
  <c r="H291" i="5"/>
  <c r="H289" i="5"/>
  <c r="H287" i="5"/>
  <c r="H138" i="5"/>
  <c r="H136" i="5"/>
  <c r="H87" i="5"/>
  <c r="H46" i="5" l="1"/>
  <c r="H123" i="5"/>
  <c r="H39" i="5"/>
  <c r="H20" i="5"/>
  <c r="H132" i="5" l="1"/>
  <c r="H125" i="5" l="1"/>
  <c r="H97" i="5" l="1"/>
  <c r="H29" i="5"/>
  <c r="H38" i="5"/>
  <c r="H37" i="5"/>
  <c r="H33" i="5"/>
  <c r="H19" i="5"/>
  <c r="H108" i="5" l="1"/>
  <c r="H104" i="5"/>
  <c r="H64" i="5"/>
  <c r="H63" i="5"/>
  <c r="H62" i="5"/>
  <c r="H50" i="5" l="1"/>
  <c r="H89" i="5"/>
  <c r="H55" i="5"/>
  <c r="H53" i="5"/>
  <c r="H54" i="5"/>
  <c r="H52" i="5"/>
  <c r="H35" i="5"/>
  <c r="H45" i="5" l="1"/>
  <c r="H34" i="5"/>
  <c r="H95" i="5"/>
  <c r="H25" i="5" l="1"/>
  <c r="H24" i="5" l="1"/>
  <c r="H23" i="5"/>
  <c r="H22" i="5"/>
  <c r="H26" i="5" l="1"/>
  <c r="D16" i="35" l="1"/>
  <c r="F35" i="35" s="1"/>
  <c r="H4" i="5" s="1"/>
  <c r="D16" i="36"/>
  <c r="F34" i="36" s="1"/>
  <c r="H5" i="5" s="1"/>
  <c r="F13" i="36"/>
  <c r="E13" i="36"/>
  <c r="B13" i="36"/>
  <c r="A13" i="36"/>
  <c r="F13" i="35"/>
  <c r="E13" i="35"/>
  <c r="B13" i="35"/>
  <c r="A13" i="35"/>
  <c r="F12" i="36"/>
  <c r="E12" i="36"/>
  <c r="B12" i="36"/>
  <c r="A12" i="36"/>
  <c r="F11" i="36"/>
  <c r="E11" i="36"/>
  <c r="B11" i="36"/>
  <c r="A11" i="36"/>
  <c r="F12" i="35"/>
  <c r="E12" i="35"/>
  <c r="B12" i="35"/>
  <c r="A12" i="35"/>
  <c r="F11" i="35"/>
  <c r="E11" i="35"/>
  <c r="B11" i="35"/>
  <c r="A11" i="35"/>
  <c r="A2" i="36"/>
  <c r="B2" i="36"/>
  <c r="A3" i="36"/>
  <c r="B3" i="36"/>
  <c r="A4" i="36"/>
  <c r="B4" i="36"/>
  <c r="A5" i="36"/>
  <c r="B5" i="36"/>
  <c r="A10" i="36"/>
  <c r="B10" i="36"/>
  <c r="E10" i="36"/>
  <c r="F10" i="36"/>
  <c r="B42" i="36"/>
  <c r="B43" i="36"/>
  <c r="A2" i="35"/>
  <c r="B2" i="35"/>
  <c r="A3" i="35"/>
  <c r="B3" i="35"/>
  <c r="A4" i="35"/>
  <c r="B4" i="35"/>
  <c r="A5" i="35"/>
  <c r="B5" i="35"/>
  <c r="A10" i="35"/>
  <c r="B10" i="35"/>
  <c r="E10" i="35"/>
  <c r="F10" i="35"/>
  <c r="B43" i="35"/>
  <c r="B44" i="35"/>
  <c r="C86" i="38"/>
  <c r="C87" i="38"/>
  <c r="J17" i="5"/>
  <c r="J102" i="5" l="1"/>
  <c r="K102" i="5" s="1"/>
  <c r="J101" i="5"/>
  <c r="K101" i="5" s="1"/>
  <c r="J43" i="5"/>
  <c r="K43" i="5" s="1"/>
  <c r="J58" i="5"/>
  <c r="K58" i="5" s="1"/>
  <c r="J128" i="5"/>
  <c r="K128" i="5" s="1"/>
  <c r="J107" i="5"/>
  <c r="K107" i="5" s="1"/>
  <c r="J41" i="5"/>
  <c r="K41" i="5" s="1"/>
  <c r="J288" i="5"/>
  <c r="K288" i="5" s="1"/>
  <c r="J137" i="5"/>
  <c r="K137" i="5" s="1"/>
  <c r="J133" i="5"/>
  <c r="K133" i="5" s="1"/>
  <c r="J99" i="5"/>
  <c r="K99" i="5" s="1"/>
  <c r="J119" i="5"/>
  <c r="K119" i="5" s="1"/>
  <c r="K118" i="5" s="1"/>
  <c r="F49" i="38" s="1"/>
  <c r="I70" i="43" s="1"/>
  <c r="H71" i="43" s="1"/>
  <c r="K71" i="43" s="1"/>
  <c r="L71" i="43" s="1"/>
  <c r="J134" i="5"/>
  <c r="K134" i="5" s="1"/>
  <c r="J181" i="5"/>
  <c r="K181" i="5" s="1"/>
  <c r="J250" i="5"/>
  <c r="K250" i="5" s="1"/>
  <c r="J96" i="5"/>
  <c r="K96" i="5" s="1"/>
  <c r="J97" i="5"/>
  <c r="K97" i="5" s="1"/>
  <c r="J249" i="5"/>
  <c r="K249" i="5" s="1"/>
  <c r="J100" i="5"/>
  <c r="K100" i="5" s="1"/>
  <c r="J232" i="5"/>
  <c r="K232" i="5" s="1"/>
  <c r="J124" i="5"/>
  <c r="K124" i="5" s="1"/>
  <c r="J284" i="5"/>
  <c r="K284" i="5" s="1"/>
  <c r="J143" i="5"/>
  <c r="K143" i="5" s="1"/>
  <c r="J144" i="5"/>
  <c r="K144" i="5" s="1"/>
  <c r="J113" i="5"/>
  <c r="K113" i="5" s="1"/>
  <c r="J145" i="5"/>
  <c r="K145" i="5" s="1"/>
  <c r="J127" i="5"/>
  <c r="K127" i="5" s="1"/>
  <c r="J117" i="5"/>
  <c r="K117" i="5" s="1"/>
  <c r="K116" i="5" s="1"/>
  <c r="F48" i="38" s="1"/>
  <c r="I68" i="43" s="1"/>
  <c r="J114" i="5"/>
  <c r="K114" i="5" s="1"/>
  <c r="J281" i="5"/>
  <c r="K281" i="5" s="1"/>
  <c r="J36" i="5"/>
  <c r="K36" i="5" s="1"/>
  <c r="J146" i="5"/>
  <c r="K146" i="5" s="1"/>
  <c r="J280" i="5"/>
  <c r="K280" i="5" s="1"/>
  <c r="J277" i="5"/>
  <c r="K277" i="5" s="1"/>
  <c r="J115" i="5"/>
  <c r="K115" i="5" s="1"/>
  <c r="J112" i="5"/>
  <c r="K112" i="5" s="1"/>
  <c r="J179" i="5"/>
  <c r="K179" i="5" s="1"/>
  <c r="J278" i="5"/>
  <c r="K278" i="5" s="1"/>
  <c r="J285" i="5"/>
  <c r="K285" i="5" s="1"/>
  <c r="J282" i="5"/>
  <c r="K282" i="5" s="1"/>
  <c r="J283" i="5"/>
  <c r="K283" i="5" s="1"/>
  <c r="J279" i="5"/>
  <c r="K279" i="5" s="1"/>
  <c r="J211" i="5"/>
  <c r="K211" i="5" s="1"/>
  <c r="J271" i="5"/>
  <c r="K271" i="5" s="1"/>
  <c r="J274" i="5"/>
  <c r="K274" i="5" s="1"/>
  <c r="J272" i="5"/>
  <c r="K272" i="5" s="1"/>
  <c r="J275" i="5"/>
  <c r="K275" i="5" s="1"/>
  <c r="J73" i="5"/>
  <c r="K73" i="5" s="1"/>
  <c r="J273" i="5"/>
  <c r="K273" i="5" s="1"/>
  <c r="J74" i="5"/>
  <c r="K74" i="5" s="1"/>
  <c r="J67" i="5"/>
  <c r="K67" i="5" s="1"/>
  <c r="J69" i="5"/>
  <c r="K69" i="5" s="1"/>
  <c r="J70" i="5"/>
  <c r="K70" i="5" s="1"/>
  <c r="J68" i="5"/>
  <c r="K68" i="5" s="1"/>
  <c r="J42" i="5"/>
  <c r="K42" i="5" s="1"/>
  <c r="J248" i="5"/>
  <c r="K248" i="5" s="1"/>
  <c r="J246" i="5"/>
  <c r="K246" i="5" s="1"/>
  <c r="J245" i="5"/>
  <c r="K245" i="5" s="1"/>
  <c r="J251" i="5"/>
  <c r="K251" i="5" s="1"/>
  <c r="J247" i="5"/>
  <c r="K247" i="5" s="1"/>
  <c r="J85" i="5"/>
  <c r="K85" i="5" s="1"/>
  <c r="J84" i="5"/>
  <c r="K84" i="5" s="1"/>
  <c r="K83" i="5" s="1"/>
  <c r="J66" i="5"/>
  <c r="K66" i="5" s="1"/>
  <c r="J40" i="5"/>
  <c r="K40" i="5" s="1"/>
  <c r="J147" i="5"/>
  <c r="K147" i="5" s="1"/>
  <c r="J149" i="5"/>
  <c r="K149" i="5" s="1"/>
  <c r="J151" i="5"/>
  <c r="K151" i="5" s="1"/>
  <c r="J153" i="5"/>
  <c r="K153" i="5" s="1"/>
  <c r="J56" i="5"/>
  <c r="K56" i="5" s="1"/>
  <c r="J91" i="5"/>
  <c r="K91" i="5" s="1"/>
  <c r="J226" i="5"/>
  <c r="K226" i="5" s="1"/>
  <c r="J228" i="5"/>
  <c r="K228" i="5" s="1"/>
  <c r="J230" i="5"/>
  <c r="K230" i="5" s="1"/>
  <c r="J223" i="5"/>
  <c r="K223" i="5" s="1"/>
  <c r="J220" i="5"/>
  <c r="K220" i="5" s="1"/>
  <c r="J206" i="5"/>
  <c r="K206" i="5" s="1"/>
  <c r="J208" i="5"/>
  <c r="K208" i="5" s="1"/>
  <c r="J148" i="5"/>
  <c r="K148" i="5" s="1"/>
  <c r="J150" i="5"/>
  <c r="K150" i="5" s="1"/>
  <c r="J152" i="5"/>
  <c r="K152" i="5" s="1"/>
  <c r="J207" i="5"/>
  <c r="K207" i="5" s="1"/>
  <c r="J90" i="5"/>
  <c r="K90" i="5" s="1"/>
  <c r="J225" i="5"/>
  <c r="K225" i="5" s="1"/>
  <c r="J227" i="5"/>
  <c r="K227" i="5" s="1"/>
  <c r="J229" i="5"/>
  <c r="K229" i="5" s="1"/>
  <c r="J231" i="5"/>
  <c r="K231" i="5" s="1"/>
  <c r="J224" i="5"/>
  <c r="K224" i="5" s="1"/>
  <c r="J205" i="5"/>
  <c r="K205" i="5" s="1"/>
  <c r="J154" i="5"/>
  <c r="K154" i="5" s="1"/>
  <c r="J156" i="5"/>
  <c r="K156" i="5" s="1"/>
  <c r="J158" i="5"/>
  <c r="K158" i="5" s="1"/>
  <c r="J160" i="5"/>
  <c r="K160" i="5" s="1"/>
  <c r="J162" i="5"/>
  <c r="K162" i="5" s="1"/>
  <c r="J157" i="5"/>
  <c r="K157" i="5" s="1"/>
  <c r="J159" i="5"/>
  <c r="K159" i="5" s="1"/>
  <c r="J163" i="5"/>
  <c r="K163" i="5" s="1"/>
  <c r="J155" i="5"/>
  <c r="K155" i="5" s="1"/>
  <c r="J161" i="5"/>
  <c r="K161" i="5" s="1"/>
  <c r="J142" i="5"/>
  <c r="K142" i="5" s="1"/>
  <c r="J105" i="5"/>
  <c r="K105" i="5" s="1"/>
  <c r="J236" i="5"/>
  <c r="K236" i="5" s="1"/>
  <c r="J235" i="5"/>
  <c r="K235" i="5" s="1"/>
  <c r="J234" i="5"/>
  <c r="K234" i="5" s="1"/>
  <c r="J233" i="5"/>
  <c r="K233" i="5" s="1"/>
  <c r="J201" i="5"/>
  <c r="K201" i="5" s="1"/>
  <c r="J238" i="5"/>
  <c r="K238" i="5" s="1"/>
  <c r="J237" i="5"/>
  <c r="K237" i="5" s="1"/>
  <c r="J240" i="5"/>
  <c r="K240" i="5" s="1"/>
  <c r="J239" i="5"/>
  <c r="K239" i="5" s="1"/>
  <c r="J218" i="5"/>
  <c r="K218" i="5" s="1"/>
  <c r="J217" i="5"/>
  <c r="K217" i="5" s="1"/>
  <c r="J219" i="5"/>
  <c r="K219" i="5" s="1"/>
  <c r="J270" i="5"/>
  <c r="K270" i="5" s="1"/>
  <c r="J215" i="5"/>
  <c r="K215" i="5" s="1"/>
  <c r="J216" i="5"/>
  <c r="K216" i="5" s="1"/>
  <c r="J78" i="5"/>
  <c r="K78" i="5" s="1"/>
  <c r="J209" i="5"/>
  <c r="K209" i="5" s="1"/>
  <c r="J202" i="5"/>
  <c r="K202" i="5" s="1"/>
  <c r="J204" i="5"/>
  <c r="K204" i="5" s="1"/>
  <c r="J214" i="5"/>
  <c r="K214" i="5" s="1"/>
  <c r="J213" i="5"/>
  <c r="K213" i="5" s="1"/>
  <c r="J199" i="5"/>
  <c r="K199" i="5" s="1"/>
  <c r="J203" i="5"/>
  <c r="K203" i="5" s="1"/>
  <c r="J210" i="5"/>
  <c r="K210" i="5" s="1"/>
  <c r="J264" i="5"/>
  <c r="K264" i="5" s="1"/>
  <c r="J258" i="5"/>
  <c r="K258" i="5" s="1"/>
  <c r="J267" i="5"/>
  <c r="K267" i="5" s="1"/>
  <c r="J263" i="5"/>
  <c r="K263" i="5" s="1"/>
  <c r="J266" i="5"/>
  <c r="K266" i="5" s="1"/>
  <c r="J262" i="5"/>
  <c r="K262" i="5" s="1"/>
  <c r="J200" i="5"/>
  <c r="K200" i="5" s="1"/>
  <c r="J261" i="5"/>
  <c r="K261" i="5" s="1"/>
  <c r="J265" i="5"/>
  <c r="K265" i="5" s="1"/>
  <c r="J72" i="5"/>
  <c r="K72" i="5" s="1"/>
  <c r="K71" i="5" s="1"/>
  <c r="F33" i="38" s="1"/>
  <c r="I44" i="43" s="1"/>
  <c r="J77" i="5"/>
  <c r="K77" i="5" s="1"/>
  <c r="J295" i="5"/>
  <c r="K295" i="5" s="1"/>
  <c r="J268" i="5"/>
  <c r="K268" i="5" s="1"/>
  <c r="J269" i="5"/>
  <c r="K269" i="5" s="1"/>
  <c r="J98" i="5"/>
  <c r="K98" i="5" s="1"/>
  <c r="J294" i="5"/>
  <c r="K294" i="5" s="1"/>
  <c r="J260" i="5"/>
  <c r="K260" i="5" s="1"/>
  <c r="J259" i="5"/>
  <c r="K259" i="5" s="1"/>
  <c r="J293" i="5"/>
  <c r="K293" i="5" s="1"/>
  <c r="J80" i="5"/>
  <c r="K80" i="5" s="1"/>
  <c r="J79" i="5"/>
  <c r="K79" i="5" s="1"/>
  <c r="J106" i="5"/>
  <c r="K106" i="5" s="1"/>
  <c r="J292" i="5"/>
  <c r="K292" i="5" s="1"/>
  <c r="J289" i="5"/>
  <c r="K289" i="5" s="1"/>
  <c r="J256" i="5"/>
  <c r="K256" i="5" s="1"/>
  <c r="J291" i="5"/>
  <c r="K291" i="5" s="1"/>
  <c r="J287" i="5"/>
  <c r="K287" i="5" s="1"/>
  <c r="J244" i="5"/>
  <c r="K244" i="5" s="1"/>
  <c r="K243" i="5" s="1"/>
  <c r="J257" i="5"/>
  <c r="K257" i="5" s="1"/>
  <c r="J123" i="5"/>
  <c r="K123" i="5" s="1"/>
  <c r="J39" i="5"/>
  <c r="K39" i="5" s="1"/>
  <c r="J125" i="5"/>
  <c r="K125" i="5" s="1"/>
  <c r="J46" i="5"/>
  <c r="K46" i="5" s="1"/>
  <c r="J20" i="5"/>
  <c r="K20" i="5" s="1"/>
  <c r="J19" i="5"/>
  <c r="K19" i="5" s="1"/>
  <c r="J104" i="5"/>
  <c r="K104" i="5" s="1"/>
  <c r="J108" i="5"/>
  <c r="K108" i="5" s="1"/>
  <c r="J63" i="5"/>
  <c r="K63" i="5" s="1"/>
  <c r="J64" i="5"/>
  <c r="K64" i="5" s="1"/>
  <c r="J50" i="5"/>
  <c r="K50" i="5" s="1"/>
  <c r="K49" i="5" s="1"/>
  <c r="J89" i="5"/>
  <c r="K89" i="5" s="1"/>
  <c r="K88" i="5" s="1"/>
  <c r="F40" i="38" s="1"/>
  <c r="I56" i="43" s="1"/>
  <c r="J34" i="5"/>
  <c r="K34" i="5" s="1"/>
  <c r="J45" i="5"/>
  <c r="K45" i="5" s="1"/>
  <c r="K44" i="5" s="1"/>
  <c r="F24" i="38" s="1"/>
  <c r="I30" i="43" s="1"/>
  <c r="J87" i="5"/>
  <c r="K87" i="5" s="1"/>
  <c r="K86" i="5" s="1"/>
  <c r="F39" i="38" s="1"/>
  <c r="I54" i="43" s="1"/>
  <c r="E55" i="43" s="1"/>
  <c r="J35" i="5"/>
  <c r="K35" i="5" s="1"/>
  <c r="J38" i="5"/>
  <c r="K38" i="5" s="1"/>
  <c r="J37" i="5"/>
  <c r="K37" i="5" s="1"/>
  <c r="J23" i="5"/>
  <c r="K23" i="5" s="1"/>
  <c r="J24" i="5"/>
  <c r="K24" i="5" s="1"/>
  <c r="J25" i="5"/>
  <c r="K25" i="5" s="1"/>
  <c r="J22" i="5"/>
  <c r="K22" i="5" s="1"/>
  <c r="J276" i="5"/>
  <c r="K276" i="5" s="1"/>
  <c r="J53" i="5"/>
  <c r="K53" i="5" s="1"/>
  <c r="J136" i="5"/>
  <c r="K136" i="5" s="1"/>
  <c r="J33" i="5"/>
  <c r="K33" i="5" s="1"/>
  <c r="J52" i="5"/>
  <c r="K52" i="5" s="1"/>
  <c r="J132" i="5"/>
  <c r="K132" i="5" s="1"/>
  <c r="K131" i="5" s="1"/>
  <c r="J29" i="5"/>
  <c r="K29" i="5" s="1"/>
  <c r="J138" i="5"/>
  <c r="K138" i="5" s="1"/>
  <c r="J255" i="5"/>
  <c r="K255" i="5" s="1"/>
  <c r="K254" i="5" s="1"/>
  <c r="J95" i="5"/>
  <c r="K95" i="5" s="1"/>
  <c r="J28" i="5"/>
  <c r="K28" i="5" s="1"/>
  <c r="K27" i="5" s="1"/>
  <c r="F20" i="38" s="1"/>
  <c r="I24" i="43" s="1"/>
  <c r="G25" i="43" s="1"/>
  <c r="J55" i="5"/>
  <c r="K55" i="5" s="1"/>
  <c r="J62" i="5"/>
  <c r="K62" i="5" s="1"/>
  <c r="K61" i="5" s="1"/>
  <c r="J54" i="5"/>
  <c r="K54" i="5" s="1"/>
  <c r="J26" i="5"/>
  <c r="K26" i="5" s="1"/>
  <c r="J190" i="5"/>
  <c r="K190" i="5" s="1"/>
  <c r="J195" i="5"/>
  <c r="K195" i="5" s="1"/>
  <c r="J187" i="5"/>
  <c r="K187" i="5" s="1"/>
  <c r="J186" i="5"/>
  <c r="K186" i="5" s="1"/>
  <c r="J191" i="5"/>
  <c r="K191" i="5" s="1"/>
  <c r="J189" i="5"/>
  <c r="K189" i="5" s="1"/>
  <c r="J194" i="5"/>
  <c r="K194" i="5" s="1"/>
  <c r="J192" i="5"/>
  <c r="K192" i="5" s="1"/>
  <c r="J188" i="5"/>
  <c r="K188" i="5" s="1"/>
  <c r="J193" i="5"/>
  <c r="K193" i="5" s="1"/>
  <c r="J197" i="5"/>
  <c r="K197" i="5" s="1"/>
  <c r="J196" i="5"/>
  <c r="K196" i="5" s="1"/>
  <c r="C25" i="43"/>
  <c r="K94" i="5" l="1"/>
  <c r="H25" i="43"/>
  <c r="E25" i="43"/>
  <c r="F25" i="43"/>
  <c r="K32" i="5"/>
  <c r="K31" i="5" s="1"/>
  <c r="F22" i="38" s="1"/>
  <c r="K286" i="5"/>
  <c r="F74" i="38" s="1"/>
  <c r="I108" i="43" s="1"/>
  <c r="K126" i="5"/>
  <c r="F53" i="38" s="1"/>
  <c r="I76" i="43" s="1"/>
  <c r="H77" i="43" s="1"/>
  <c r="K77" i="43" s="1"/>
  <c r="L77" i="43" s="1"/>
  <c r="D25" i="43"/>
  <c r="K103" i="5"/>
  <c r="F44" i="38" s="1"/>
  <c r="I62" i="43" s="1"/>
  <c r="D63" i="43" s="1"/>
  <c r="K122" i="5"/>
  <c r="K18" i="5"/>
  <c r="F18" i="38" s="1"/>
  <c r="I20" i="43" s="1"/>
  <c r="G21" i="43" s="1"/>
  <c r="K76" i="5"/>
  <c r="F35" i="38" s="1"/>
  <c r="I48" i="43" s="1"/>
  <c r="E49" i="43" s="1"/>
  <c r="K198" i="5"/>
  <c r="F65" i="38" s="1"/>
  <c r="I94" i="43" s="1"/>
  <c r="F95" i="43" s="1"/>
  <c r="K141" i="5"/>
  <c r="F60" i="38" s="1"/>
  <c r="K65" i="5"/>
  <c r="F32" i="38" s="1"/>
  <c r="I42" i="43" s="1"/>
  <c r="H43" i="43" s="1"/>
  <c r="F31" i="38"/>
  <c r="I40" i="43" s="1"/>
  <c r="F73" i="38"/>
  <c r="I106" i="43" s="1"/>
  <c r="K51" i="5"/>
  <c r="F28" i="38" s="1"/>
  <c r="F27" i="38"/>
  <c r="I34" i="43" s="1"/>
  <c r="G63" i="43"/>
  <c r="K242" i="5"/>
  <c r="F69" i="38" s="1"/>
  <c r="F70" i="38"/>
  <c r="K111" i="5"/>
  <c r="E69" i="43"/>
  <c r="H69" i="43"/>
  <c r="C31" i="43"/>
  <c r="G31" i="43"/>
  <c r="H31" i="43"/>
  <c r="F31" i="43"/>
  <c r="E31" i="43"/>
  <c r="D31" i="43"/>
  <c r="E109" i="43"/>
  <c r="G109" i="43"/>
  <c r="H49" i="43"/>
  <c r="E95" i="43"/>
  <c r="G95" i="43"/>
  <c r="D95" i="43"/>
  <c r="F23" i="38"/>
  <c r="I28" i="43" s="1"/>
  <c r="G29" i="43" s="1"/>
  <c r="K21" i="5"/>
  <c r="K135" i="5"/>
  <c r="F57" i="38" s="1"/>
  <c r="I82" i="43" s="1"/>
  <c r="K290" i="5"/>
  <c r="F75" i="38" s="1"/>
  <c r="I110" i="43" s="1"/>
  <c r="H45" i="43"/>
  <c r="E45" i="43"/>
  <c r="F38" i="38"/>
  <c r="K82" i="5"/>
  <c r="K93" i="5"/>
  <c r="F42" i="38" s="1"/>
  <c r="F43" i="38"/>
  <c r="I60" i="43" s="1"/>
  <c r="F56" i="38"/>
  <c r="I80" i="43" s="1"/>
  <c r="D81" i="43" s="1"/>
  <c r="K81" i="43" s="1"/>
  <c r="L81" i="43" s="1"/>
  <c r="D57" i="43"/>
  <c r="E57" i="43"/>
  <c r="H55" i="43"/>
  <c r="G57" i="43"/>
  <c r="G55" i="43"/>
  <c r="F55" i="43"/>
  <c r="F57" i="43"/>
  <c r="H57" i="43"/>
  <c r="K212" i="5"/>
  <c r="F66" i="38" s="1"/>
  <c r="I96" i="43" s="1"/>
  <c r="K185" i="5"/>
  <c r="F64" i="38" s="1"/>
  <c r="I92" i="43" s="1"/>
  <c r="K25" i="43"/>
  <c r="L25" i="43" s="1"/>
  <c r="C29" i="43"/>
  <c r="D29" i="43"/>
  <c r="F29" i="43"/>
  <c r="H29" i="43"/>
  <c r="J174" i="5"/>
  <c r="K174" i="5" s="1"/>
  <c r="J178" i="5"/>
  <c r="K178" i="5" s="1"/>
  <c r="J177" i="5"/>
  <c r="K177" i="5" s="1"/>
  <c r="J171" i="5"/>
  <c r="J222" i="5"/>
  <c r="K222" i="5" s="1"/>
  <c r="J173" i="5"/>
  <c r="J175" i="5"/>
  <c r="K175" i="5" s="1"/>
  <c r="E43" i="43" l="1"/>
  <c r="D21" i="43"/>
  <c r="H63" i="43"/>
  <c r="K109" i="43"/>
  <c r="L109" i="43" s="1"/>
  <c r="F21" i="43"/>
  <c r="H21" i="43"/>
  <c r="K48" i="5"/>
  <c r="K253" i="5"/>
  <c r="F72" i="38" s="1"/>
  <c r="K43" i="43"/>
  <c r="L43" i="43" s="1"/>
  <c r="C21" i="43"/>
  <c r="E63" i="43"/>
  <c r="E21" i="43"/>
  <c r="K121" i="5"/>
  <c r="F51" i="38" s="1"/>
  <c r="K55" i="43"/>
  <c r="L55" i="43" s="1"/>
  <c r="F52" i="38"/>
  <c r="I74" i="43" s="1"/>
  <c r="K60" i="5"/>
  <c r="F30" i="38" s="1"/>
  <c r="K31" i="43"/>
  <c r="L31" i="43" s="1"/>
  <c r="K45" i="43"/>
  <c r="L45" i="43" s="1"/>
  <c r="E107" i="43"/>
  <c r="G107" i="43"/>
  <c r="D61" i="43"/>
  <c r="G61" i="43"/>
  <c r="E61" i="43"/>
  <c r="H61" i="43"/>
  <c r="K17" i="5"/>
  <c r="F17" i="38" s="1"/>
  <c r="F19" i="38"/>
  <c r="I22" i="43" s="1"/>
  <c r="F35" i="43"/>
  <c r="E35" i="43"/>
  <c r="G35" i="43"/>
  <c r="D35" i="43"/>
  <c r="K57" i="43"/>
  <c r="L57" i="43" s="1"/>
  <c r="K49" i="43"/>
  <c r="L49" i="43" s="1"/>
  <c r="K69" i="43"/>
  <c r="L69" i="43" s="1"/>
  <c r="E75" i="43"/>
  <c r="H75" i="43"/>
  <c r="D41" i="43"/>
  <c r="H41" i="43"/>
  <c r="G41" i="43"/>
  <c r="E41" i="43"/>
  <c r="D83" i="43"/>
  <c r="G83" i="43"/>
  <c r="K95" i="43"/>
  <c r="L95" i="43" s="1"/>
  <c r="G97" i="43"/>
  <c r="F97" i="43"/>
  <c r="D97" i="43"/>
  <c r="H97" i="43"/>
  <c r="E97" i="43"/>
  <c r="E29" i="43"/>
  <c r="K29" i="43" s="1"/>
  <c r="L29" i="43" s="1"/>
  <c r="K130" i="5"/>
  <c r="D111" i="43"/>
  <c r="G111" i="43"/>
  <c r="K110" i="5"/>
  <c r="F46" i="38" s="1"/>
  <c r="F47" i="38"/>
  <c r="K63" i="43"/>
  <c r="L63" i="43" s="1"/>
  <c r="G93" i="43"/>
  <c r="H93" i="43"/>
  <c r="E93" i="43"/>
  <c r="D93" i="43"/>
  <c r="F93" i="43"/>
  <c r="K221" i="5"/>
  <c r="K173" i="5"/>
  <c r="K171" i="5"/>
  <c r="J176" i="5"/>
  <c r="K176" i="5" s="1"/>
  <c r="J182" i="5"/>
  <c r="K182" i="5" s="1"/>
  <c r="J180" i="5"/>
  <c r="K180" i="5" s="1"/>
  <c r="J166" i="5"/>
  <c r="J168" i="5"/>
  <c r="J167" i="5"/>
  <c r="J165" i="5"/>
  <c r="J172" i="5"/>
  <c r="J169" i="5"/>
  <c r="J170" i="5"/>
  <c r="K21" i="43" l="1"/>
  <c r="L21" i="43" s="1"/>
  <c r="K35" i="43"/>
  <c r="L35" i="43" s="1"/>
  <c r="H23" i="43"/>
  <c r="E23" i="43"/>
  <c r="F23" i="43"/>
  <c r="C23" i="43"/>
  <c r="G23" i="43"/>
  <c r="D23" i="43"/>
  <c r="K97" i="43"/>
  <c r="L97" i="43" s="1"/>
  <c r="K61" i="43"/>
  <c r="L61" i="43" s="1"/>
  <c r="K83" i="43"/>
  <c r="L83" i="43" s="1"/>
  <c r="K41" i="43"/>
  <c r="L41" i="43" s="1"/>
  <c r="K111" i="43"/>
  <c r="L111" i="43" s="1"/>
  <c r="K75" i="43"/>
  <c r="L75" i="43" s="1"/>
  <c r="K107" i="43"/>
  <c r="L107" i="43" s="1"/>
  <c r="K93" i="43"/>
  <c r="L93" i="43" s="1"/>
  <c r="K184" i="5"/>
  <c r="F67" i="38"/>
  <c r="I98" i="43" s="1"/>
  <c r="I66" i="43"/>
  <c r="E67" i="43" s="1"/>
  <c r="F37" i="38"/>
  <c r="I52" i="43"/>
  <c r="K170" i="5"/>
  <c r="K172" i="5"/>
  <c r="K166" i="5"/>
  <c r="K169" i="5"/>
  <c r="K165" i="5"/>
  <c r="K167" i="5"/>
  <c r="K168" i="5"/>
  <c r="K23" i="43" l="1"/>
  <c r="L23" i="43" s="1"/>
  <c r="C113" i="43"/>
  <c r="F63" i="38"/>
  <c r="G99" i="43"/>
  <c r="E99" i="43"/>
  <c r="F99" i="43"/>
  <c r="H99" i="43"/>
  <c r="D99" i="43"/>
  <c r="K164" i="5"/>
  <c r="H67" i="43"/>
  <c r="E53" i="43"/>
  <c r="H53" i="43"/>
  <c r="G53" i="43"/>
  <c r="F53" i="43"/>
  <c r="I102" i="43"/>
  <c r="I36" i="43"/>
  <c r="D103" i="43" l="1"/>
  <c r="E103" i="43"/>
  <c r="F103" i="43"/>
  <c r="K99" i="43"/>
  <c r="L99" i="43" s="1"/>
  <c r="E37" i="43"/>
  <c r="F37" i="43"/>
  <c r="G37" i="43"/>
  <c r="H37" i="43"/>
  <c r="D37" i="43"/>
  <c r="K67" i="43"/>
  <c r="L67" i="43" s="1"/>
  <c r="K53" i="43"/>
  <c r="L53" i="43" s="1"/>
  <c r="K140" i="5"/>
  <c r="K297" i="5" s="1"/>
  <c r="F61" i="38"/>
  <c r="I88" i="43" s="1"/>
  <c r="H103" i="43"/>
  <c r="I86" i="43"/>
  <c r="I113" i="43" l="1"/>
  <c r="C114" i="43" s="1"/>
  <c r="F113" i="43"/>
  <c r="G87" i="43"/>
  <c r="D87" i="43"/>
  <c r="E87" i="43"/>
  <c r="D89" i="43"/>
  <c r="E89" i="43"/>
  <c r="H89" i="43"/>
  <c r="G89" i="43"/>
  <c r="K37" i="43"/>
  <c r="L37" i="43" s="1"/>
  <c r="K103" i="43"/>
  <c r="L103" i="43" s="1"/>
  <c r="F59" i="38"/>
  <c r="F55" i="38"/>
  <c r="H87" i="43"/>
  <c r="F26" i="38"/>
  <c r="L101" i="5" l="1"/>
  <c r="L102" i="5"/>
  <c r="E113" i="43"/>
  <c r="E114" i="43" s="1"/>
  <c r="L58" i="5"/>
  <c r="L43" i="5"/>
  <c r="F77" i="38"/>
  <c r="D113" i="43"/>
  <c r="D114" i="43" s="1"/>
  <c r="K89" i="43"/>
  <c r="L89" i="43" s="1"/>
  <c r="G113" i="43"/>
  <c r="G114" i="43" s="1"/>
  <c r="K87" i="43"/>
  <c r="L87" i="43" s="1"/>
  <c r="H113" i="43"/>
  <c r="C115" i="43"/>
  <c r="L128" i="5"/>
  <c r="L133" i="5"/>
  <c r="L134" i="5"/>
  <c r="L124" i="5"/>
  <c r="L126" i="5"/>
  <c r="G53" i="38" s="1"/>
  <c r="L106" i="5"/>
  <c r="L119" i="5"/>
  <c r="L232" i="5"/>
  <c r="L114" i="5"/>
  <c r="L100" i="5"/>
  <c r="L41" i="5"/>
  <c r="L99" i="5"/>
  <c r="L118" i="5"/>
  <c r="G49" i="38" s="1"/>
  <c r="L97" i="5"/>
  <c r="L115" i="5"/>
  <c r="L294" i="5"/>
  <c r="L98" i="5"/>
  <c r="L181" i="5"/>
  <c r="L96" i="5"/>
  <c r="L113" i="5"/>
  <c r="L83" i="5"/>
  <c r="G38" i="38" s="1"/>
  <c r="L288" i="5"/>
  <c r="L85" i="5"/>
  <c r="L42" i="5"/>
  <c r="L117" i="5"/>
  <c r="L127" i="5"/>
  <c r="L137" i="5"/>
  <c r="L84" i="5"/>
  <c r="L40" i="5"/>
  <c r="L196" i="5"/>
  <c r="L116" i="5"/>
  <c r="G48" i="38" s="1"/>
  <c r="L249" i="5"/>
  <c r="L107" i="5"/>
  <c r="L210" i="5"/>
  <c r="L250" i="5"/>
  <c r="L190" i="5"/>
  <c r="L209" i="5"/>
  <c r="F114" i="43"/>
  <c r="D115" i="43" l="1"/>
  <c r="E115" i="43" s="1"/>
  <c r="F115" i="43" s="1"/>
  <c r="G115" i="43" s="1"/>
  <c r="K113" i="43"/>
  <c r="L113" i="43" s="1"/>
  <c r="H114" i="43"/>
  <c r="I114" i="43" s="1"/>
  <c r="H115" i="43" l="1"/>
  <c r="L112" i="5"/>
  <c r="L111" i="5"/>
  <c r="G47" i="38" s="1"/>
  <c r="L110" i="5"/>
  <c r="G46" i="38" s="1"/>
  <c r="L179" i="5"/>
  <c r="L281" i="5"/>
  <c r="L282" i="5"/>
  <c r="L283" i="5"/>
  <c r="L284" i="5"/>
  <c r="L285" i="5"/>
  <c r="L280" i="5"/>
  <c r="L278" i="5"/>
  <c r="L279" i="5"/>
  <c r="L36" i="5"/>
  <c r="L277" i="5"/>
  <c r="L293" i="5"/>
  <c r="L146" i="5"/>
  <c r="L144" i="5"/>
  <c r="L143" i="5"/>
  <c r="L145" i="5"/>
  <c r="L295" i="5"/>
  <c r="L292" i="5"/>
  <c r="L238" i="5"/>
  <c r="L291" i="5"/>
  <c r="L31" i="5"/>
  <c r="G22" i="38" s="1"/>
  <c r="L53" i="5"/>
  <c r="L32" i="5"/>
  <c r="G23" i="38" s="1"/>
  <c r="L237" i="5"/>
  <c r="L257" i="5"/>
  <c r="L191" i="5"/>
  <c r="L271" i="5"/>
  <c r="L21" i="5"/>
  <c r="G19" i="38" s="1"/>
  <c r="L154" i="5"/>
  <c r="L243" i="5"/>
  <c r="G70" i="38" s="1"/>
  <c r="L54" i="5"/>
  <c r="L265" i="5"/>
  <c r="L153" i="5"/>
  <c r="L244" i="5"/>
  <c r="L18" i="5"/>
  <c r="G18" i="38" s="1"/>
  <c r="L217" i="5"/>
  <c r="L268" i="5"/>
  <c r="L130" i="5"/>
  <c r="G55" i="38" s="1"/>
  <c r="L155" i="5"/>
  <c r="L80" i="5"/>
  <c r="L61" i="5"/>
  <c r="G31" i="38" s="1"/>
  <c r="L94" i="5"/>
  <c r="G43" i="38" s="1"/>
  <c r="L234" i="5"/>
  <c r="L167" i="5"/>
  <c r="L147" i="5"/>
  <c r="L245" i="5"/>
  <c r="L71" i="5"/>
  <c r="G33" i="38" s="1"/>
  <c r="L229" i="5"/>
  <c r="L86" i="5"/>
  <c r="G39" i="38" s="1"/>
  <c r="L65" i="5"/>
  <c r="G32" i="38" s="1"/>
  <c r="L162" i="5"/>
  <c r="L205" i="5"/>
  <c r="L34" i="5"/>
  <c r="L89" i="5"/>
  <c r="L240" i="5"/>
  <c r="L150" i="5"/>
  <c r="L233" i="5"/>
  <c r="L73" i="5"/>
  <c r="L140" i="5"/>
  <c r="L50" i="5"/>
  <c r="L148" i="5"/>
  <c r="L246" i="5"/>
  <c r="L26" i="5"/>
  <c r="L214" i="5"/>
  <c r="L62" i="5"/>
  <c r="L168" i="5"/>
  <c r="L141" i="5"/>
  <c r="L74" i="5"/>
  <c r="L180" i="5"/>
  <c r="L25" i="5"/>
  <c r="L195" i="5"/>
  <c r="L273" i="5"/>
  <c r="L28" i="5"/>
  <c r="L226" i="5"/>
  <c r="L87" i="5"/>
  <c r="L266" i="5"/>
  <c r="L188" i="5"/>
  <c r="L69" i="5"/>
  <c r="L171" i="5"/>
  <c r="L157" i="5"/>
  <c r="L135" i="5"/>
  <c r="G57" i="38" s="1"/>
  <c r="L264" i="5"/>
  <c r="L44" i="5"/>
  <c r="G24" i="38" s="1"/>
  <c r="L206" i="5"/>
  <c r="L198" i="5"/>
  <c r="G65" i="38" s="1"/>
  <c r="L261" i="5"/>
  <c r="L276" i="5"/>
  <c r="L142" i="5"/>
  <c r="L163" i="5"/>
  <c r="L45" i="5"/>
  <c r="L123" i="5"/>
  <c r="L212" i="5"/>
  <c r="L253" i="5"/>
  <c r="L104" i="5"/>
  <c r="L267" i="5"/>
  <c r="L67" i="5"/>
  <c r="L39" i="5"/>
  <c r="L187" i="5"/>
  <c r="L70" i="5"/>
  <c r="L22" i="5"/>
  <c r="L95" i="5"/>
  <c r="L247" i="5"/>
  <c r="L55" i="5"/>
  <c r="L79" i="5"/>
  <c r="L60" i="5"/>
  <c r="G30" i="38" s="1"/>
  <c r="L24" i="5"/>
  <c r="L189" i="5"/>
  <c r="L184" i="5"/>
  <c r="L221" i="5"/>
  <c r="L286" i="5"/>
  <c r="L262" i="5"/>
  <c r="L193" i="5"/>
  <c r="L72" i="5"/>
  <c r="L256" i="5"/>
  <c r="L223" i="5"/>
  <c r="L136" i="5"/>
  <c r="L63" i="5"/>
  <c r="L202" i="5"/>
  <c r="L169" i="5"/>
  <c r="L269" i="5"/>
  <c r="L259" i="5"/>
  <c r="L201" i="5"/>
  <c r="L29" i="5"/>
  <c r="L159" i="5"/>
  <c r="L251" i="5"/>
  <c r="L289" i="5"/>
  <c r="L194" i="5"/>
  <c r="L275" i="5"/>
  <c r="L35" i="5"/>
  <c r="L149" i="5"/>
  <c r="L248" i="5"/>
  <c r="L222" i="5"/>
  <c r="L27" i="5"/>
  <c r="G20" i="38" s="1"/>
  <c r="L78" i="5"/>
  <c r="L203" i="5"/>
  <c r="L211" i="5"/>
  <c r="L66" i="5"/>
  <c r="L166" i="5"/>
  <c r="L108" i="5"/>
  <c r="L48" i="5"/>
  <c r="G26" i="38" s="1"/>
  <c r="L138" i="5"/>
  <c r="L200" i="5"/>
  <c r="L19" i="5"/>
  <c r="K300" i="5"/>
  <c r="L230" i="5"/>
  <c r="L173" i="5"/>
  <c r="L287" i="5"/>
  <c r="L220" i="5"/>
  <c r="L175" i="5"/>
  <c r="L178" i="5"/>
  <c r="L23" i="5"/>
  <c r="L215" i="5"/>
  <c r="L77" i="5"/>
  <c r="L151" i="5"/>
  <c r="L68" i="5"/>
  <c r="L76" i="5"/>
  <c r="G35" i="38" s="1"/>
  <c r="L207" i="5"/>
  <c r="L20" i="5"/>
  <c r="L263" i="5"/>
  <c r="L192" i="5"/>
  <c r="L33" i="5"/>
  <c r="L131" i="5"/>
  <c r="G56" i="38" s="1"/>
  <c r="L37" i="5"/>
  <c r="L260" i="5"/>
  <c r="L219" i="5"/>
  <c r="L236" i="5"/>
  <c r="L52" i="5"/>
  <c r="L199" i="5"/>
  <c r="L51" i="5"/>
  <c r="G28" i="38" s="1"/>
  <c r="L218" i="5"/>
  <c r="L290" i="5"/>
  <c r="G75" i="38" s="1"/>
  <c r="L185" i="5"/>
  <c r="L49" i="5"/>
  <c r="G27" i="38" s="1"/>
  <c r="L213" i="5"/>
  <c r="L182" i="5"/>
  <c r="L161" i="5"/>
  <c r="L90" i="5"/>
  <c r="L258" i="5"/>
  <c r="L270" i="5"/>
  <c r="L227" i="5"/>
  <c r="L132" i="5"/>
  <c r="L225" i="5"/>
  <c r="L186" i="5"/>
  <c r="L272" i="5"/>
  <c r="L165" i="5"/>
  <c r="L122" i="5"/>
  <c r="G52" i="38" s="1"/>
  <c r="L216" i="5"/>
  <c r="L46" i="5"/>
  <c r="L204" i="5"/>
  <c r="L274" i="5"/>
  <c r="L177" i="5"/>
  <c r="L255" i="5"/>
  <c r="L231" i="5"/>
  <c r="L152" i="5"/>
  <c r="L91" i="5"/>
  <c r="L56" i="5"/>
  <c r="L176" i="5"/>
  <c r="L158" i="5"/>
  <c r="L17" i="5"/>
  <c r="L93" i="5"/>
  <c r="G42" i="38" s="1"/>
  <c r="L172" i="5"/>
  <c r="L103" i="5"/>
  <c r="G44" i="38" s="1"/>
  <c r="L224" i="5"/>
  <c r="L64" i="5"/>
  <c r="L160" i="5"/>
  <c r="L242" i="5"/>
  <c r="G69" i="38" s="1"/>
  <c r="L174" i="5"/>
  <c r="L156" i="5"/>
  <c r="L239" i="5"/>
  <c r="L82" i="5"/>
  <c r="G37" i="38" s="1"/>
  <c r="L88" i="5"/>
  <c r="G40" i="38" s="1"/>
  <c r="L38" i="5"/>
  <c r="L228" i="5"/>
  <c r="L254" i="5"/>
  <c r="L197" i="5"/>
  <c r="L170" i="5"/>
  <c r="L125" i="5"/>
  <c r="L235" i="5"/>
  <c r="L164" i="5"/>
  <c r="L208" i="5"/>
  <c r="L121" i="5"/>
  <c r="G51" i="38" s="1"/>
  <c r="L105" i="5"/>
  <c r="G73" i="38" l="1"/>
  <c r="G74" i="38"/>
  <c r="G72" i="38"/>
  <c r="G63" i="38"/>
  <c r="G66" i="38"/>
  <c r="G64" i="38"/>
  <c r="G61" i="38"/>
  <c r="G60" i="38"/>
  <c r="G59" i="38"/>
  <c r="G67" i="38"/>
  <c r="L297" i="5"/>
  <c r="G17" i="38"/>
  <c r="G77" i="38" l="1"/>
</calcChain>
</file>

<file path=xl/sharedStrings.xml><?xml version="1.0" encoding="utf-8"?>
<sst xmlns="http://schemas.openxmlformats.org/spreadsheetml/2006/main" count="1900" uniqueCount="813">
  <si>
    <t>CÓDIGO</t>
  </si>
  <si>
    <t>DESCRIÇÃO</t>
  </si>
  <si>
    <t>QUANTIDADE</t>
  </si>
  <si>
    <t>ENDEREÇO:</t>
  </si>
  <si>
    <t>ÍNDICE DE VERSÕES</t>
  </si>
  <si>
    <t>VERSÃO</t>
  </si>
  <si>
    <t xml:space="preserve">DESCRIÇÃO E/OU FOLHAS ALTERADAS </t>
  </si>
  <si>
    <t>DATA</t>
  </si>
  <si>
    <t>ATUALIZAÇÃO</t>
  </si>
  <si>
    <t>Emissão Inicial</t>
  </si>
  <si>
    <t>ITEM</t>
  </si>
  <si>
    <t>1.1</t>
  </si>
  <si>
    <t>1.1.1</t>
  </si>
  <si>
    <t>1.3</t>
  </si>
  <si>
    <t>1.3.1</t>
  </si>
  <si>
    <t>2.1</t>
  </si>
  <si>
    <t>2.1.1</t>
  </si>
  <si>
    <t>PRAZO DE EXECUÇÃO:</t>
  </si>
  <si>
    <t>%</t>
  </si>
  <si>
    <t>1.2</t>
  </si>
  <si>
    <t>4.1</t>
  </si>
  <si>
    <t>4.1.1</t>
  </si>
  <si>
    <t>1.2.1</t>
  </si>
  <si>
    <t>PIS</t>
  </si>
  <si>
    <t>COFINS</t>
  </si>
  <si>
    <t>meses</t>
  </si>
  <si>
    <t>PROJETO:</t>
  </si>
  <si>
    <t>ETAPA:</t>
  </si>
  <si>
    <t>1.4.1</t>
  </si>
  <si>
    <t>1.4.2</t>
  </si>
  <si>
    <t>1.4.3</t>
  </si>
  <si>
    <t>1.2.3</t>
  </si>
  <si>
    <t>UNID</t>
  </si>
  <si>
    <t/>
  </si>
  <si>
    <t>m²</t>
  </si>
  <si>
    <t>R0</t>
  </si>
  <si>
    <t>RESUMO:</t>
  </si>
  <si>
    <t>1.4</t>
  </si>
  <si>
    <t>DESPESAS INDIRETAS</t>
  </si>
  <si>
    <t>ADMINISTRAÇÃO CENTRAL</t>
  </si>
  <si>
    <t>Administração Central (AC)</t>
  </si>
  <si>
    <t>SEGUROS RISCOS E GARANTIAS</t>
  </si>
  <si>
    <t>Seguros e Garantias (S+G)</t>
  </si>
  <si>
    <t>Risco (R)</t>
  </si>
  <si>
    <t>DESPESAS FINANCEIRAS</t>
  </si>
  <si>
    <t>Despesas Financeiras (DF)</t>
  </si>
  <si>
    <t>TRIBUTOS (T)</t>
  </si>
  <si>
    <t>BENEFÍCIOS</t>
  </si>
  <si>
    <t>LUCRO (L)</t>
  </si>
  <si>
    <t>(1-T)</t>
  </si>
  <si>
    <t>PREÇO TOTAL:</t>
  </si>
  <si>
    <r>
      <t xml:space="preserve">DETALHAMENTO DO BDI DE CONSTRUÇÃO UTILIZADO PELA ADMINISTRAÇÃO
</t>
    </r>
    <r>
      <rPr>
        <b/>
        <sz val="12"/>
        <color indexed="8"/>
        <rFont val="Calibri"/>
        <family val="2"/>
      </rPr>
      <t>A LICITANTE DEVERÁ APRESENTAR A COMPOSIÇÃO DO SEU BDI</t>
    </r>
  </si>
  <si>
    <t>VALOR</t>
  </si>
  <si>
    <t>OBS.:</t>
  </si>
  <si>
    <t>CONSTRUÇÃO DE EDIFÍCIOS
CONFORME ACÓRDÃO Nº 2622/13 e LEI Nº 13.161 DE 31/08/15</t>
  </si>
  <si>
    <t>Lucro</t>
  </si>
  <si>
    <r>
      <t xml:space="preserve">DETALHAMENTO DO BDI DE EQUIPAMENTOS UTILIZADO PELA ADMINISTRAÇÃO
</t>
    </r>
    <r>
      <rPr>
        <b/>
        <sz val="12"/>
        <color indexed="8"/>
        <rFont val="Calibri"/>
        <family val="2"/>
      </rPr>
      <t>A LICITANTE DEVERÁ APRESENTAR A COMPOSIÇÃO DO SEU BDI</t>
    </r>
  </si>
  <si>
    <t>BDI DIFERENCIADO EQUIPAMENTOS
CONFORME ACÓRDÃO Nº 2622/13 e LEI Nº 13.161 DE 31/08/15</t>
  </si>
  <si>
    <t>RESPONSÁVEL TÉCNICO:</t>
  </si>
  <si>
    <t>* Nota: Os quantitativos apresentados são aproximados e deverão ser conferidos pelas empresas interessadas antes do envio da proposta financeira. NÃO serão aceitos conferência e ajustes de quantitativos durante a obra.</t>
  </si>
  <si>
    <t>TABELA COM PARÂMETROS DE BDI - CONFORME ACÓRDÃO 2.622/2013</t>
  </si>
  <si>
    <t>1º Quartil</t>
  </si>
  <si>
    <t>Médio</t>
  </si>
  <si>
    <t>3º Quartil</t>
  </si>
  <si>
    <t>Administração Central</t>
  </si>
  <si>
    <t>Seguro + Garantia</t>
  </si>
  <si>
    <t>Risco</t>
  </si>
  <si>
    <t>Despesas Financeiras</t>
  </si>
  <si>
    <t>Fornecimento de Materiais e Equipamentos</t>
  </si>
  <si>
    <t>SERVIÇOS PRELIMINARES</t>
  </si>
  <si>
    <t>SINAPI -</t>
  </si>
  <si>
    <t>(1+AC+S+R+G) (1+DF) (1+L)   -  1</t>
  </si>
  <si>
    <t>BDI =</t>
  </si>
  <si>
    <t>2.1.2</t>
  </si>
  <si>
    <t>PLANILHA RESUMO</t>
  </si>
  <si>
    <t>PLANILHA ORÇAMENTÁRIA</t>
  </si>
  <si>
    <t>DESCRIÇÃO DOS SERVIÇOS</t>
  </si>
  <si>
    <t>BANCO</t>
  </si>
  <si>
    <t>REFERÊNCIA DE PREÇOS</t>
  </si>
  <si>
    <t>BDI</t>
  </si>
  <si>
    <t>% ITEM</t>
  </si>
  <si>
    <t>BDI (BENEFÍCIO E DESPESAS INDIRETAS) - DIFERENCIADO</t>
  </si>
  <si>
    <t>BDI (BENEFÍCIO E DESPESAS INDIRETAS) - NORMAL</t>
  </si>
  <si>
    <t>REFERÊNCIA:</t>
  </si>
  <si>
    <t>NÃO DESONERADO</t>
  </si>
  <si>
    <t>Normal</t>
  </si>
  <si>
    <t>DESONERADO</t>
  </si>
  <si>
    <t>1.4.4</t>
  </si>
  <si>
    <t>CPRB</t>
  </si>
  <si>
    <t>Unitário (R$)</t>
  </si>
  <si>
    <t>Total (R$)</t>
  </si>
  <si>
    <t>CUSTO (SEM BDI - R$)</t>
  </si>
  <si>
    <t>PREÇO (COM BDI - R$)</t>
  </si>
  <si>
    <r>
      <t xml:space="preserve">Tipologia de Obra: </t>
    </r>
    <r>
      <rPr>
        <sz val="10"/>
        <color indexed="8"/>
        <rFont val="Arial"/>
        <family val="2"/>
      </rPr>
      <t>Construção de Edifícios</t>
    </r>
  </si>
  <si>
    <t>CCU</t>
  </si>
  <si>
    <t>Diferenciado</t>
  </si>
  <si>
    <t>ISS*</t>
  </si>
  <si>
    <t>4.1.2</t>
  </si>
  <si>
    <t>PAREDES E PAINÉIS</t>
  </si>
  <si>
    <t>5.1</t>
  </si>
  <si>
    <t>ESQUADRIAS</t>
  </si>
  <si>
    <t>REVESTIMENTOS</t>
  </si>
  <si>
    <t>Cimentícios</t>
  </si>
  <si>
    <t>PINTURA</t>
  </si>
  <si>
    <t>INSTALAÇÃO DE OBRA</t>
  </si>
  <si>
    <t>un</t>
  </si>
  <si>
    <t>m</t>
  </si>
  <si>
    <t>m³</t>
  </si>
  <si>
    <t>7.1</t>
  </si>
  <si>
    <t>7.1.1</t>
  </si>
  <si>
    <t>7.1.2</t>
  </si>
  <si>
    <t>7.2</t>
  </si>
  <si>
    <t>7.2.1</t>
  </si>
  <si>
    <t>PISOS E PAVIMENTAÇÕES</t>
  </si>
  <si>
    <t>12.1</t>
  </si>
  <si>
    <t>12.1.1</t>
  </si>
  <si>
    <t>12.2</t>
  </si>
  <si>
    <t>12.2.1</t>
  </si>
  <si>
    <t>Equipamentos</t>
  </si>
  <si>
    <t>14.1</t>
  </si>
  <si>
    <t>14.1.1</t>
  </si>
  <si>
    <t>14.1.2</t>
  </si>
  <si>
    <t>14.1.3</t>
  </si>
  <si>
    <t>14.2</t>
  </si>
  <si>
    <t>14.2.1</t>
  </si>
  <si>
    <t>14.2.2</t>
  </si>
  <si>
    <t>14.3</t>
  </si>
  <si>
    <t>14.3.1</t>
  </si>
  <si>
    <t>COMPLEMENTAÇÃO DA OBRA</t>
  </si>
  <si>
    <t>FORROS</t>
  </si>
  <si>
    <t>12.1.2</t>
  </si>
  <si>
    <t>12.1.3</t>
  </si>
  <si>
    <t>12.1.4</t>
  </si>
  <si>
    <t>12.1.5</t>
  </si>
  <si>
    <t>12.1.6</t>
  </si>
  <si>
    <t>12.1.7</t>
  </si>
  <si>
    <t>12.1.8</t>
  </si>
  <si>
    <t>12.1.9</t>
  </si>
  <si>
    <t>12.1.10</t>
  </si>
  <si>
    <t>12.1.11</t>
  </si>
  <si>
    <t>12.2.2</t>
  </si>
  <si>
    <t>12.2.3</t>
  </si>
  <si>
    <t>12.2.4</t>
  </si>
  <si>
    <t>12.2.5</t>
  </si>
  <si>
    <t>12.2.6</t>
  </si>
  <si>
    <t>12.3</t>
  </si>
  <si>
    <t>12.3.1</t>
  </si>
  <si>
    <t>12.3.2</t>
  </si>
  <si>
    <t>12.3.3</t>
  </si>
  <si>
    <t>12.3.4</t>
  </si>
  <si>
    <t>14.1.4</t>
  </si>
  <si>
    <t>14.1.5</t>
  </si>
  <si>
    <t>14.1.6</t>
  </si>
  <si>
    <t>14.1.7</t>
  </si>
  <si>
    <t>14.1.8</t>
  </si>
  <si>
    <t>14.1.9</t>
  </si>
  <si>
    <t>14.1.10</t>
  </si>
  <si>
    <t>14.3.2</t>
  </si>
  <si>
    <t>14.3.3</t>
  </si>
  <si>
    <t>4.2</t>
  </si>
  <si>
    <t>4.2.1</t>
  </si>
  <si>
    <t>12.1.12</t>
  </si>
  <si>
    <t>14.2.3</t>
  </si>
  <si>
    <t>Dutos e Acessórios</t>
  </si>
  <si>
    <t>m2</t>
  </si>
  <si>
    <t>12.3.5</t>
  </si>
  <si>
    <t>ORÇAMENTO EXECUTIVO</t>
  </si>
  <si>
    <t>SISTEMA DE CLIMATIZAÇÃO</t>
  </si>
  <si>
    <t>14.3.4</t>
  </si>
  <si>
    <t>14.3.5</t>
  </si>
  <si>
    <t>Demolição de alvenaria</t>
  </si>
  <si>
    <t>4.1.3</t>
  </si>
  <si>
    <t>7.1.3</t>
  </si>
  <si>
    <t>1.1.2</t>
  </si>
  <si>
    <t>Canteiro de obra</t>
  </si>
  <si>
    <t>Diversos</t>
  </si>
  <si>
    <t>13.1</t>
  </si>
  <si>
    <t>13.1.1</t>
  </si>
  <si>
    <t>13.1.2</t>
  </si>
  <si>
    <t>13.1.3</t>
  </si>
  <si>
    <t>13.1.4</t>
  </si>
  <si>
    <t>Louças e metais</t>
  </si>
  <si>
    <t>Pintura Acrília</t>
  </si>
  <si>
    <t>Massa acrílica, 02 (duas) demãos, fabricação Suvinil ou equivalente</t>
  </si>
  <si>
    <t>Pisos Internos</t>
  </si>
  <si>
    <t>8.2</t>
  </si>
  <si>
    <t>8.1</t>
  </si>
  <si>
    <t>8.1.1</t>
  </si>
  <si>
    <t>8.3</t>
  </si>
  <si>
    <t>8.1.3</t>
  </si>
  <si>
    <t>4.3</t>
  </si>
  <si>
    <t>4.3.1</t>
  </si>
  <si>
    <t>Divisórias</t>
  </si>
  <si>
    <t>4.2.2</t>
  </si>
  <si>
    <t>4.2.3</t>
  </si>
  <si>
    <t>4.2.4</t>
  </si>
  <si>
    <t>Demolições e retiradas</t>
  </si>
  <si>
    <t>2.1.3</t>
  </si>
  <si>
    <t>2.1.4</t>
  </si>
  <si>
    <t>2.1.5</t>
  </si>
  <si>
    <t>2.1.6</t>
  </si>
  <si>
    <t>2.1.7</t>
  </si>
  <si>
    <t>2.1.8</t>
  </si>
  <si>
    <t>2.1.9</t>
  </si>
  <si>
    <t>2.1.10</t>
  </si>
  <si>
    <t>Remoção de portas de madeira</t>
  </si>
  <si>
    <t>m3</t>
  </si>
  <si>
    <t>11.1</t>
  </si>
  <si>
    <t>11.1.1</t>
  </si>
  <si>
    <t>11.1.2</t>
  </si>
  <si>
    <t>11.1.3</t>
  </si>
  <si>
    <t>Pedra</t>
  </si>
  <si>
    <t>Armários e mobiliários</t>
  </si>
  <si>
    <t>8.2.1</t>
  </si>
  <si>
    <t>9.1</t>
  </si>
  <si>
    <t>9.1.1</t>
  </si>
  <si>
    <t>9.1.2</t>
  </si>
  <si>
    <t>6.2</t>
  </si>
  <si>
    <t>6.3</t>
  </si>
  <si>
    <t>9.2</t>
  </si>
  <si>
    <t>unADE</t>
  </si>
  <si>
    <t>3.1</t>
  </si>
  <si>
    <t>5.2</t>
  </si>
  <si>
    <t>5.3</t>
  </si>
  <si>
    <t>5.4</t>
  </si>
  <si>
    <t>7.2.4</t>
  </si>
  <si>
    <t>8.1.4</t>
  </si>
  <si>
    <t>8.3.1</t>
  </si>
  <si>
    <t>10.1</t>
  </si>
  <si>
    <t>10.1.1</t>
  </si>
  <si>
    <t>10.2</t>
  </si>
  <si>
    <t>10.2.1</t>
  </si>
  <si>
    <t>13.1.5</t>
  </si>
  <si>
    <t>13.1.6</t>
  </si>
  <si>
    <t>13.1.7</t>
  </si>
  <si>
    <t>13.1.8</t>
  </si>
  <si>
    <t>mês</t>
  </si>
  <si>
    <t>CPU.001</t>
  </si>
  <si>
    <t xml:space="preserve">As built de projetos com área até 10.000 m2 </t>
  </si>
  <si>
    <t>Barracão para almoxarifado (considerando 4,00 x 2,80 m)</t>
  </si>
  <si>
    <t>Barracão para escritórios (considerando 4,00 x 3,00 m)</t>
  </si>
  <si>
    <t>ED-16660</t>
  </si>
  <si>
    <t xml:space="preserve">Placa de obra em chapa de aço galvanizado </t>
  </si>
  <si>
    <t>ORSE</t>
  </si>
  <si>
    <t>EMOP RJ</t>
  </si>
  <si>
    <t>IOPES</t>
  </si>
  <si>
    <t>SEINFRA CE</t>
  </si>
  <si>
    <t>C4835</t>
  </si>
  <si>
    <t>Paredes</t>
  </si>
  <si>
    <t>ED-48493</t>
  </si>
  <si>
    <t>Limpeza</t>
  </si>
  <si>
    <t>2.2</t>
  </si>
  <si>
    <t>2.2.1</t>
  </si>
  <si>
    <t>2.2.2</t>
  </si>
  <si>
    <t>EMOP</t>
  </si>
  <si>
    <t>8.1.2</t>
  </si>
  <si>
    <t>10.2.2</t>
  </si>
  <si>
    <t>10.2.3</t>
  </si>
  <si>
    <t>Administração de Obra - Pessoal</t>
  </si>
  <si>
    <t>Engenheiro de Obras</t>
  </si>
  <si>
    <t>h</t>
  </si>
  <si>
    <t>COPASA</t>
  </si>
  <si>
    <t>7.2.2</t>
  </si>
  <si>
    <t>7.2.3</t>
  </si>
  <si>
    <t>Remoção de piso vinílico</t>
  </si>
  <si>
    <t>Remoção de carpete</t>
  </si>
  <si>
    <t>1.3.2</t>
  </si>
  <si>
    <t>ED-50394</t>
  </si>
  <si>
    <t>ED-48482</t>
  </si>
  <si>
    <t>Limpeza permanente da obra</t>
  </si>
  <si>
    <t>C4784</t>
  </si>
  <si>
    <t>C4786</t>
  </si>
  <si>
    <t>C4785</t>
  </si>
  <si>
    <t>C4788</t>
  </si>
  <si>
    <t>C3039</t>
  </si>
  <si>
    <t>11289/ORSE</t>
  </si>
  <si>
    <t>12959/ORSE</t>
  </si>
  <si>
    <t>CPU.002</t>
  </si>
  <si>
    <t>CPU.004</t>
  </si>
  <si>
    <t>CPU.005</t>
  </si>
  <si>
    <t>CPU.006</t>
  </si>
  <si>
    <t>CPU.007</t>
  </si>
  <si>
    <t>CPU.009</t>
  </si>
  <si>
    <t>CPU.010</t>
  </si>
  <si>
    <t>9.2.1</t>
  </si>
  <si>
    <t>9.2.2</t>
  </si>
  <si>
    <t>Guarda corpo e Corrimão</t>
  </si>
  <si>
    <t>CPU.011</t>
  </si>
  <si>
    <t>CPU.012</t>
  </si>
  <si>
    <t>CPU.013</t>
  </si>
  <si>
    <t>CLI-0011</t>
  </si>
  <si>
    <t>CLI-0012</t>
  </si>
  <si>
    <t>CLI-0013</t>
  </si>
  <si>
    <t>CLI-0014</t>
  </si>
  <si>
    <t>CLI-0015</t>
  </si>
  <si>
    <t>COTAÇÃO</t>
  </si>
  <si>
    <t>CPU.015</t>
  </si>
  <si>
    <t>CPU.016</t>
  </si>
  <si>
    <t>CPU.017</t>
  </si>
  <si>
    <t>CPU.018</t>
  </si>
  <si>
    <t>CPU.019</t>
  </si>
  <si>
    <t>CPU.020</t>
  </si>
  <si>
    <t>Rejane S. S. Fróis</t>
  </si>
  <si>
    <t>Mobilização e desmobilização de obra executadas em centros urbanos ou próximos de centros urbanos - Obras com valores acima de 3.000.000,00</t>
  </si>
  <si>
    <t>CPU.024</t>
  </si>
  <si>
    <t>CPU.025</t>
  </si>
  <si>
    <t>CPU.026</t>
  </si>
  <si>
    <t>CPU.027</t>
  </si>
  <si>
    <t>CPU.028</t>
  </si>
  <si>
    <t>CPU.029</t>
  </si>
  <si>
    <t>CPU.030</t>
  </si>
  <si>
    <t>CPU.031</t>
  </si>
  <si>
    <t>CPU.032</t>
  </si>
  <si>
    <t>CPU.033</t>
  </si>
  <si>
    <t>CPU.034</t>
  </si>
  <si>
    <t>CPU.035</t>
  </si>
  <si>
    <t>CPU.036</t>
  </si>
  <si>
    <t>CPU.037</t>
  </si>
  <si>
    <t>CPU.039</t>
  </si>
  <si>
    <t>CLI-0016</t>
  </si>
  <si>
    <t>CPU.042</t>
  </si>
  <si>
    <t>CLI-0017</t>
  </si>
  <si>
    <t>CPU.043</t>
  </si>
  <si>
    <t>CPU.044</t>
  </si>
  <si>
    <t>CPU.045</t>
  </si>
  <si>
    <t>CPU.046</t>
  </si>
  <si>
    <t>CPU.047</t>
  </si>
  <si>
    <t>CPU.048</t>
  </si>
  <si>
    <t>CPU.049</t>
  </si>
  <si>
    <t>CPU.050</t>
  </si>
  <si>
    <t>CPU.051</t>
  </si>
  <si>
    <t>CPU.052</t>
  </si>
  <si>
    <t>CPU.053</t>
  </si>
  <si>
    <t>CPU.056</t>
  </si>
  <si>
    <t>CPU.057</t>
  </si>
  <si>
    <t>CPU.058</t>
  </si>
  <si>
    <t>CPU.059</t>
  </si>
  <si>
    <t>CPU.061</t>
  </si>
  <si>
    <t>CPU.062</t>
  </si>
  <si>
    <t>CPU.063</t>
  </si>
  <si>
    <t>CPU.064</t>
  </si>
  <si>
    <t>CPU.065</t>
  </si>
  <si>
    <t>CPU.066</t>
  </si>
  <si>
    <t>CPU.067</t>
  </si>
  <si>
    <t>CPU.068</t>
  </si>
  <si>
    <t>CPU.069</t>
  </si>
  <si>
    <t>CPU.070</t>
  </si>
  <si>
    <t>CPU.071</t>
  </si>
  <si>
    <t>CPU.074</t>
  </si>
  <si>
    <t>CPU.075</t>
  </si>
  <si>
    <t>CPU.076</t>
  </si>
  <si>
    <t>CPU.085</t>
  </si>
  <si>
    <t>CPU.086</t>
  </si>
  <si>
    <t>12.4</t>
  </si>
  <si>
    <t>12.4.1</t>
  </si>
  <si>
    <t>12.4.2</t>
  </si>
  <si>
    <t>12.4.3</t>
  </si>
  <si>
    <t>12.4.4</t>
  </si>
  <si>
    <t>12.4.5</t>
  </si>
  <si>
    <t>CPU.090</t>
  </si>
  <si>
    <t>CPU.091</t>
  </si>
  <si>
    <t>CPU.092</t>
  </si>
  <si>
    <t>CPU.093</t>
  </si>
  <si>
    <t>Rejane S. S. Frois</t>
  </si>
  <si>
    <t>TABELA DE REFERÊNCIAS DOS ÓGÃOS DE PREÇOS DAS COMPOSIÇÕES</t>
  </si>
  <si>
    <t>ORGÃOS</t>
  </si>
  <si>
    <t>DATA BASE</t>
  </si>
  <si>
    <t>IOPES ES</t>
  </si>
  <si>
    <t>SETOP MG</t>
  </si>
  <si>
    <t>SUDECAP MG</t>
  </si>
  <si>
    <t>ORSE SE</t>
  </si>
  <si>
    <t>COPASA MG</t>
  </si>
  <si>
    <t>SINAPI :</t>
  </si>
  <si>
    <t>CPU.121</t>
  </si>
  <si>
    <t>CPU.122</t>
  </si>
  <si>
    <t>SETOP MG - Região Central</t>
  </si>
  <si>
    <t>CRONOGRAMA FÍSICO-FINANCEIRO</t>
  </si>
  <si>
    <t xml:space="preserve">                                                                                                                                                                                                                                                                                                                                                                                                                                                                                                                                                                                                                                                                                                                                                                                                                                                                                                                                                                                                                                                                                                                                                                                                                                                                                                                                                                                                                                                                                                                                                                                                                                                                                                                                                                                                                                                                                                                                                                                                                                                                                                                                                                                                                                                                                                                                                                                                                                                                                                                                                                                                                                                                                                                                                                                                                                                                                                                                                                                                                                                                                                                                                                                                                                                                                                                                                                                                                                                                                                                                                                                                                                                                                                                                                                                                                                                                                                                                                                                                                                                                                                                                                                                                                                                                                                                                                                                                                                                                                                                                                                                                                                                                                                                                                                                                                                                                                                                                                                                                                                                                                                                                                                                                                                                                                                                                                                                                                                                                                                                                                                                                                                                                                                                                                                                                                                                                                                                                                                                                                                                                                                                                                                                                                                                                                                                                                                                                                                                                                                                                                                                                                                                                                                                                                                                                                                                                                                                                                                                                                                                                                                                                                                                                                                                                                                                                                                                                                                                                                                                                                                                                                                                                                                                                                                                                                                                                                                                                                                                                                                                                                                                                                                                                                                                                                                                                                                                                                                                                                                                                                                                                                                                                                                                                                                                                                                                                                                                                                                                                                                                                                                                                                                                                                                                                                                                                                                                                                                                                                                                                                                                                                                                                                                                                                                                                                                                                                                                                                                                                                                                                                                                                                                                                                                                        </t>
  </si>
  <si>
    <t>DISCRIMINAÇÃO DOS SERVIÇOS</t>
  </si>
  <si>
    <t>TOTAL DO ITEM
(R$)</t>
  </si>
  <si>
    <t>Mês 1</t>
  </si>
  <si>
    <t>Mês 2</t>
  </si>
  <si>
    <t>Mês 3</t>
  </si>
  <si>
    <t>Mês 4</t>
  </si>
  <si>
    <t>Mês 5</t>
  </si>
  <si>
    <t>Mês 6</t>
  </si>
  <si>
    <t>TOTAIS GERAIS (R$ POR ETAPA)</t>
  </si>
  <si>
    <t>PORCENTAGENS EM RELAÇÃO AO VALOR TOTAL DA OBRA (%)</t>
  </si>
  <si>
    <t>1.2.2</t>
  </si>
  <si>
    <t>1.2.4</t>
  </si>
  <si>
    <t>1.2.7</t>
  </si>
  <si>
    <t>6.1</t>
  </si>
  <si>
    <t>Forros</t>
  </si>
  <si>
    <t>PORCENTAGENS ACUMULATIVO (%)</t>
  </si>
  <si>
    <t>QUATROCENTOS E CINQUENTA DIAS</t>
  </si>
  <si>
    <t>unid</t>
  </si>
  <si>
    <t>10.1.2</t>
  </si>
  <si>
    <t>unid.</t>
  </si>
  <si>
    <t>C1057</t>
  </si>
  <si>
    <t>Execução de chapisco no traço de 1:3 (cimento e areia) - Interno</t>
  </si>
  <si>
    <t>Execução de emboço no traço 1:2:8 (Cimento, cal hidratada e areia)</t>
  </si>
  <si>
    <t>87550</t>
  </si>
  <si>
    <t>3.2</t>
  </si>
  <si>
    <t>Encarregado geral de Obras</t>
  </si>
  <si>
    <t>Fornecimento e locação de equipamentos (betoneira, makita, serra de banca, etc.)</t>
  </si>
  <si>
    <t>SÃO PAULO / SP</t>
  </si>
  <si>
    <r>
      <rPr>
        <b/>
        <sz val="11"/>
        <rFont val="Calibri"/>
        <family val="2"/>
        <scheme val="minor"/>
      </rPr>
      <t>REFORMA DO EDIFÍCIO SEDE DO COREN-SP</t>
    </r>
    <r>
      <rPr>
        <sz val="11"/>
        <rFont val="Calibri"/>
        <family val="2"/>
        <scheme val="minor"/>
      </rPr>
      <t xml:space="preserve"> - Adequação do layout do auditório (8º andar) e do 3º pavimento do edifício</t>
    </r>
  </si>
  <si>
    <t>Alameda Ribeirão Preto, nº 82, bairro Bela Vista, São Paulo/SP</t>
  </si>
  <si>
    <t>Remoção de forro Mineral</t>
  </si>
  <si>
    <t>INSTALAÇÕES ELÉTRICAS</t>
  </si>
  <si>
    <t>Eletrocalhas, eletrodutos e acessórios</t>
  </si>
  <si>
    <t>Arruela lisa Ø3/8" fabricada em aço galvanizado a fogo.</t>
  </si>
  <si>
    <t>Arruela para eletroduto Ø3/4" fabricada em alumínio fundido.</t>
  </si>
  <si>
    <t>Bucha de nylon tipo S-8, de alta resistência, com aba produzida em poliamida.</t>
  </si>
  <si>
    <t>Bucha para eletroduto Ø1" fabricada em alumínio fundido.</t>
  </si>
  <si>
    <t>Caixa condulete tipo "T" ø3/4", em liga de aluminío , fornecido sem tampa, com entradas rosqueadas BSP.</t>
  </si>
  <si>
    <t>Caixa condulete tipo "C" ø3/4", em liga de aluminío , fornecido sem tampa, com entradas rosqueadas BSP.</t>
  </si>
  <si>
    <t>Chumbador “CB”, ø1/4”, fabricado em  aço galvanizado a fogo.</t>
  </si>
  <si>
    <t>Chapa de aço galvanizado 1/4" x 100mm x 100m</t>
  </si>
  <si>
    <t>Curva 90° para eletroduto rígido de PVC Anti-chama, diâmetro nominal ø3/4”.</t>
  </si>
  <si>
    <t>Curva vertical externa 90 graus, para eletrocalha perfurada, em aço galvanizado, largura 200mm, altura 100mm.</t>
  </si>
  <si>
    <t>Curva horizontal 90 graus, para eletrocalha perfurada, em aço galvanizado, largura 200mm, altura 100mm.</t>
  </si>
  <si>
    <t>Parafuso cabeça lentilha fabricado em aço galvanizado a fogo rosca total, tipo WW, ø1/4" x 1".</t>
  </si>
  <si>
    <t>Parafuso cabeça sextavada fabricado em aço galvanizado a fogo rosca total, tipo WW, ø1/4" x 1".</t>
  </si>
  <si>
    <t>Placa de junção reforçada reta horizontal, para eletrocalha perfurada 200x100mm, em aço galvanizado.</t>
  </si>
  <si>
    <t>Porca sextavada ø1/4", fabricado em aço galvanizado, rosca total, tipo "WW".</t>
  </si>
  <si>
    <t>Saída vertical para eletroduto Ø3/4”, fabricada em aço galvanizado a fogo.</t>
  </si>
  <si>
    <t>Tampa para tomada padrão brasileiro, em liga de aluminío, para condulete de ø1" , junta de neopreme e parafusos.</t>
  </si>
  <si>
    <t>Suporte balanço para eletrocalha, suspensao vertical galvanizado eletrolítico 200X100mm.</t>
  </si>
  <si>
    <t>Iluminação e tomadas</t>
  </si>
  <si>
    <t>Caixa mix embutida branca, fabricado em alumínio e pintado por processo eletrostático. iluminador 1x5w 24º. consumo 40w. ref.: no frame w, código 01 1514, marca interpam ou equivalente técnico superior.</t>
  </si>
  <si>
    <t>Caixa de Embutir 4x2 Retangular Amarela</t>
  </si>
  <si>
    <t>Luminária de embutir com recuo de 26mm em perfil de alumínio extrudado tratado e pintado por processo eletrostático e difusor em policarbonato leitoso. ilum. 2x20w tubo led. consumo 40w. l=120cm. ref.: embutido multiplus difusor, código 01 1445/232, marca interpam ou equivalente técnico superior.</t>
  </si>
  <si>
    <t>Módulo para interruptor simples uma tecla para para instalação de embutir, 10A, 220V.</t>
  </si>
  <si>
    <t>Quadro de distribuição metálico fornecidos com barramento "espinha-de-peixe" para 200A. Aceita disjuntores DIN ou Bolt-ON. Instalação sobrepor.</t>
  </si>
  <si>
    <t>Tampa para interruptor simples duas teclas para para instalação de embutir.</t>
  </si>
  <si>
    <t>Tampa para tomada padrão brasileiro instalação de embutir.</t>
  </si>
  <si>
    <t>Tomada padrão brasileiro para instalação em condulete, 2P+T, 20A, 220V.</t>
  </si>
  <si>
    <t>Vara de iluminação cênica motorizada. dimensão conforme projeto.</t>
  </si>
  <si>
    <t>Duto em chapa de aço galvanizado, para ar condicionado. Fornecimento, montagem e instalação</t>
  </si>
  <si>
    <t>Kg</t>
  </si>
  <si>
    <t>Equipamentos - Materiais</t>
  </si>
  <si>
    <t>Equipamentos - Instalações</t>
  </si>
  <si>
    <t>Instalação Equipamentos de Climatização Unidade evaporadora do tipo Hi Wall (Parede), Sistema VRF, capacidade 9.560 BTU/h</t>
  </si>
  <si>
    <t>Instalação Equipamentos de Climatização Unidade evaporadora do tipo Hi Wall (Parede), Sistema VRF, capacidade 13.648 BTU/h</t>
  </si>
  <si>
    <t>Instalação Equipamentos de Climatização Unidade evaporadora do tipo Hi Wall (Parede), Sistema VRF, capacidade 24.225 BTU/h</t>
  </si>
  <si>
    <t>Instalação Equipamentos de Climatização Evaporadora do tipo Cassete Quatro Vias, Sistema VRF, capacidade 19.110 BTU/h</t>
  </si>
  <si>
    <t>Instalação Equipamentos de Climatização Evaporadora do tipo Cassete Quatro Vias, Sistema VRF, capacidade 27.000 BTU/h</t>
  </si>
  <si>
    <t>Instalação Equipamentos de Climatização Evaporadora do tipo Cassete Quatro Vias, Sistema VRF, capacidade 38.000 BTU/h</t>
  </si>
  <si>
    <t>Instalação Equipamentos de Climatização Evaporadora do tipo Cassete Quatro Vias, Sistema VRF, capacidade 47.000 BTU/h</t>
  </si>
  <si>
    <t>Relatório e testes do sistema de climatização</t>
  </si>
  <si>
    <t>Interligação: Condensadores e Evaporadores</t>
  </si>
  <si>
    <t>Tubo de cobre flexível 1/2' inclusive conexões com isolamento térmico, fornecimento e instalação</t>
  </si>
  <si>
    <t>Tubo de cobre flexível 5/8'' inclusive conexões com isolamento térmico fornecimento e instalação</t>
  </si>
  <si>
    <t>Tubo de cobre flexível 3/4'' inclusive conexões com isolamento térmico fornecimento e instalação</t>
  </si>
  <si>
    <t>Tubo de cobre flexível 1/4'' inclusive conexões com isolamento térmico, fornecimento e instalação</t>
  </si>
  <si>
    <t>Tubo de cobre flexível 3/8'' inclusive conexões com isolamento térmico, fornecimento e instalação</t>
  </si>
  <si>
    <t>Tubo de cobre flexível 7/8'' inclusive conexões com isolamento térmico fornecimento e instalação</t>
  </si>
  <si>
    <t>Tubo de cobre flexível 1'' inclusive conexões com isolamento térmico fornecimento e instalação</t>
  </si>
  <si>
    <t>Tubo de cobre flexível 1.1/8'' inclusive conexões com isolamento térmico fornecimento e instalação</t>
  </si>
  <si>
    <t>Tubo de cobre flexível 1.1/4'' inclusive conexões com isolamento térmico fornecimento e instalação</t>
  </si>
  <si>
    <t>Tubo de cobre flexível 1.1/2'' inclusive conexões com isolamento térmico fornecimento e instalação</t>
  </si>
  <si>
    <t>Revestimentos</t>
  </si>
  <si>
    <t>A02 - Divisória de isolamento acústico, tipo DRYWALL, de laje a laje, composto por 2 chapas de gesso de cada lado ST (standard), com 12,5mm de espessura cada chapa.espaçamento de 50mm entre chapas de gesso, com sistema de montantes e guias de 48  (ref. KNAUF ou equivalente). espaçamento preenchido com 1 manta de lã de pet com 35kg/m³ de densidade e 50mm de espessura, ref. TRISOFT ou equivalente.</t>
  </si>
  <si>
    <t>A03 - Divisória de isolamento acústico, tipo DRYWALL, de laje a laje, composto por 3 chapas de gesso de cada lado ST (standard), com 12,5mm de espessura cada chapa.(onde for área molhada usar chapa ru) espaçamento de 50mm entre chapas de gesso, com sistema de montantes e guias de 48  (ref. KNAUF ou equivalente). espaçamento preenchido com 1 manta de lã de pet com 35kg/m³ de densidade e 50mm de espessura, ref. TRISOFT ou equivalente.</t>
  </si>
  <si>
    <t>A07 - Divisória de isolamento acústico, tipo drywall, de laje a laje, composto por 2 chapas de gesso de de 1 lado ST (standard), com 12,5mm de espessura cada chapa. espaçamento de 50mm entre chapas de gesso, com sistema de montantes e guias de 48  (ref. KNAUF ou equivalente). espaçamento preenchido com 1 manta de lã de pet com 35kg/m³ de densidade e 50mm de espessura, ref. TRISOFT ou equivalente.</t>
  </si>
  <si>
    <t>A04 - Revestimento de absorção acústica para paredes, em MDF, acabamento a definir, modelo AMBI16 , conforme paginação, ref.: AMBIBRASIL ou equivalente. aplicação por trás do painel acústico manta de lã de pet, de 50mm de espessura, e 35kg/m3 de densidade, ref.: TRISOFT ou equivalente.</t>
  </si>
  <si>
    <t>A05 - Revestimento de absorção acústica para paredes, em MDF, acabamento a definir, modelo  CF-0, 60x60cm e customizado, conforme desenho de paginação, ref.: AMBIBRASIL ou equivalente. aplicação por trás do painel acústico manta de lã de pet, de 50mm de espessura, e 35kg/m3 de densidade, ref.: TRISOFT ou equivalente.</t>
  </si>
  <si>
    <t>A06 - Revestimento de absorção acústica em  paredes, com 1 painel REVESTNESS em de lã de PET com 35kg/m³ de densidade e 25mm de espessura, dim.: 62,5x62,5cm, ref. TRISOFT ou equivalente.</t>
  </si>
  <si>
    <t>DA1 - Divisória articulada, composta por trilhos são em alumínio liga 6063-T6, de alta resistência mecânica, acabamento a ser definido pelo projeto de interiores.possuem dupla pista de rolamento. O sistema de movimentação dos painéis é do tipo multi-direcional. O trilho utilizado deverá suportar uma carga igual ou superior a 455kg por painel. A estrutura do painel é do tipo monobloco, com perfis soldados pelo processo de solda a ponto, garantindo extrema rigidez e estabilidade dimensional. Os painéis são equipados com selos horizontais retráteis, para vedação junto ao piso e junto ao trilho. as faces dos painéis serão definidas pelo projeto de interiores, com composição compatível com o isolamento acústico. o substrato interno deverá ser constituído de lã de rocha, de espessura de 50 mm e densidade de 48 kg/m3, preenchendo todos os espaços internos do painel. a performance acústica do sistema deverá ser compatível com a classe de transmissão sonora (stc) igual ou maior que 47 stc, medido na frequência de 500 hz, ref. wallsystem ou equivalente. considerar acima da divisória a instalação de septo acústico, composto por drywall com 2 placas de gesso de cada lado e preenchimento interno em lã de pet de 50mm de espessura e 35kg/m3 de densidade, ref. trisoft ou equivalente.</t>
  </si>
  <si>
    <t>O substrato interno deverá ser constituído de lã de rocha, de espessura de 50 mm e densidade de 48 kg/m3, preenchendo todos os espaços internos do painel. a performance acústica do sistema deverá ser compatível com a classe de transmissão sonora (stc) igual ou maior que 47 STC, medido na frequência de 500 hz, ref. Wallsystem ou equivalente. considerar acima da divisória a instalação de septo acústico, composto por drywall com 2 placas de gesso de cada lado e preenchimento interno em lã de pet de 50mm de espessura e 35kg/m3 de densidade, ref. TRISOFT ou equivalente.</t>
  </si>
  <si>
    <t>Portas e Esquadrias acústicas</t>
  </si>
  <si>
    <t>Retirada de Divisórias tipo Dry Wall</t>
  </si>
  <si>
    <t>Remoção de portas de divisórias</t>
  </si>
  <si>
    <t>Alvenaria de vedação em bloco cerâmico furado. Espessura = 15cm.</t>
  </si>
  <si>
    <t>Revestimento em parede com piso vinílico</t>
  </si>
  <si>
    <t>Revestimento em Piso vinílico em manta cor cinza. Ref.: Código 3242853, Linha IQ Optima, marca Tarkett ou equivalente técnico superior - Alvenarias de bancadas</t>
  </si>
  <si>
    <t xml:space="preserve">Rodapé hospitalar de sobrepor em PVC, h=75mm. Ref.: Código 9370, Marca Tarkett ou equivalente técnico superior. </t>
  </si>
  <si>
    <t>Tinta acrílica lavável, acabamento fosco suave, cor Branco Gelo. Ref.: Suvinil Limpeza Total, marca Suvinil ou equivalente técnico superior.</t>
  </si>
  <si>
    <t>Bancada em granito cinza absoluto com espessura de 2,5cm, polida em todas as faces aparentes com acabamento boleado</t>
  </si>
  <si>
    <t>BANCADAS E ACESSÓRIOS</t>
  </si>
  <si>
    <t>11.2</t>
  </si>
  <si>
    <t>11.2.1</t>
  </si>
  <si>
    <t>11.2.2</t>
  </si>
  <si>
    <t>Régua de gases e elétrica na cor branca, com tomadas tamanho 4x2, com gases, estrutura em alumínio na cor branca e fita de borda na cor azul. Ref.: Linha Konek, marca BIOCAM ou equivalente técnico superior.</t>
  </si>
  <si>
    <t>Suporte de monitor multiparâmetros horizontal. Fixado em suporte horizontal. Ref.: marca Biocam ou equivalente técnico superior</t>
  </si>
  <si>
    <t>Forro estruturado composto por placas de gesso standard (ST) 6mm e perfil metálico F530. possui aparência monolítica, com acabamento uniforme e liso. Sistema F530, marca PLACO ou equivalente técnico superior</t>
  </si>
  <si>
    <t>3.1.1</t>
  </si>
  <si>
    <t>3.2.1</t>
  </si>
  <si>
    <t>3.2.2</t>
  </si>
  <si>
    <t>3.2.3</t>
  </si>
  <si>
    <t>3.2.4</t>
  </si>
  <si>
    <t>3.2.5</t>
  </si>
  <si>
    <t>Barracão de sanitário, vestiário e refeitório (considerando 4,00 x 3,50 m para sanitário e vestiário)</t>
  </si>
  <si>
    <t>SINAPI SP</t>
  </si>
  <si>
    <t>ÁUDIO E VÍDEO</t>
  </si>
  <si>
    <t>Infra-estrutura</t>
  </si>
  <si>
    <t>Curva 90° para eletroduto rígido de PVC ø3/4"</t>
  </si>
  <si>
    <t>Caixa condulete tipo "T" ø3/4"</t>
  </si>
  <si>
    <t>Caixa de Passagem 4x4"</t>
  </si>
  <si>
    <t>Cabo de Rede Cat 6</t>
  </si>
  <si>
    <t>Cabo polarizado 2/1,5 mm</t>
  </si>
  <si>
    <t>Retirada de guarda corpo/corrimão</t>
  </si>
  <si>
    <t>Remoção de poltronas do Auditório (8º pav.)</t>
  </si>
  <si>
    <t>6.1.1</t>
  </si>
  <si>
    <t>6.1.2</t>
  </si>
  <si>
    <t>6.2.1</t>
  </si>
  <si>
    <t>6.3.1</t>
  </si>
  <si>
    <t>6.3.2</t>
  </si>
  <si>
    <t>6.3.3</t>
  </si>
  <si>
    <t>11.1.4</t>
  </si>
  <si>
    <t>11.1.5</t>
  </si>
  <si>
    <t>11.1.6</t>
  </si>
  <si>
    <t>11.1.7</t>
  </si>
  <si>
    <t>11.1.8</t>
  </si>
  <si>
    <t>11.1.9</t>
  </si>
  <si>
    <t>11.1.10</t>
  </si>
  <si>
    <t>11.2.3</t>
  </si>
  <si>
    <t>11.2.4</t>
  </si>
  <si>
    <t>11.2.5</t>
  </si>
  <si>
    <t>11.2.6</t>
  </si>
  <si>
    <t>11.2.7</t>
  </si>
  <si>
    <t>11.2.8</t>
  </si>
  <si>
    <t>11.2.9</t>
  </si>
  <si>
    <t>11.2.10</t>
  </si>
  <si>
    <t>11.2.11</t>
  </si>
  <si>
    <t>4.2.5</t>
  </si>
  <si>
    <t>Portas</t>
  </si>
  <si>
    <t>Janelas</t>
  </si>
  <si>
    <t>P01 - 80x210cm - Porta tipo prancheta, 1 folhade abrir, com acabamento laminado madeirado claro (cor rovere sereno). marco e alizar no mesmo acab. Possui bandeira fixa. fechadura tipo alavanca em aço inox lixado. ref.: conjunto 765, marca Lafonte ou equivalente técnico superior. Incluso instalação nas faces externas das portas: Chapa de aço inox H=12cm, instalada a 90cm do piso acabado.</t>
  </si>
  <si>
    <t>P02 - 160x210cm - Porta tipo prancheta, 2 folhas de abrir, com acabamento laminado madeirado claro (cor rovere sereno). marco e alizar no mesmo acab. Possui bandeira fixa. fechadura tipo alavanca em aço inox lixado. ref.: conjunto 765, marca Lafonte ou equivalente técnico superior.  Incluso instalação nas faces externas das portas: Chapa de aço inox H=12cm, instalada a 90cm do piso acabado.</t>
  </si>
  <si>
    <t>P03 - 100x270cm - Porta tipo prancheta, 1 folha de correr, com acabamento laminado madeirado claro (cor rovere sereno). marco e alizar no mesmo acabamento.puxador em aço inox lixado 300mm Ref.: puxador PH1, marca Lafonte ou equivalente técnico superior. Fechadura tipo bico de papagaio.  Incluso instalação nas faces externas das portas: Chapa de aço inox H=12cm, instalada a 90cm do piso acabado.</t>
  </si>
  <si>
    <t>P04 - 190x270cm - Porta tipo prancheta, 1 folha de correr, com acabamento laminado madeirado claro (cor rovere sereno). marco e alizar no mesmo acabamento.puxador em aço inox lixado 300mm Ref.: puxador PH1, marca Lafonte ou equivalente técnico superior. Fechadura tipo bico de papagaio.  Incluso instalação nas faces externas das portas: Chapa de aço inox H=12cm, instalada a 90cm do piso acabado.</t>
  </si>
  <si>
    <t>P05 - 80x270cm - Porta de giro, 1 folha,  para divisória estruturada em alumínio pintado na cor preto com fechamento em vidro de segurança com persiana interna cor grafite. ref.: Linha Linear, marca Marelli ou equivalente técnico superior.  Incluso instalação nas faces externas das portas: Chapa de aço inox H=12cm, instalada a 90cm do piso acabado.</t>
  </si>
  <si>
    <t>J01 - 285x175cm - Vidro laminado incolor 2+2mm fixo. estrutura de alumínio. Deve receber película com efeito de espelho unidirecional. ref.: Reflectiv ou equivalente técnico superior.</t>
  </si>
  <si>
    <t>J02 - 326x175cm - Vidro laminado incolor 2+2mm fixo. estrutura de alumínio. Deve receber película com efeito de espelho unidirecional. ref.: Reflectiv ou equivalente técnico superior.</t>
  </si>
  <si>
    <t>J03 - 260x175cm - Vidro polarizado incolor fixo, composto por 2 vidros laminados com uma película de lcd (vidro 4mm + composto lcd 2mm + vidro 4mm = 10mm) e estrutura de alumínio com pintura eletrostática cor grafite. utiliza 48V (corrente alternada) e um disjuntor mínimo de 15 amperes, equipado com interruptor de circuito de falha de terra (GFCI) proteção para a operação da fonte de alimentação e temporizador. ref.: Privacyglass, marca PKO do Brasil ou equivalente</t>
  </si>
  <si>
    <t>M01 - Armário baixo com tampo, prateleiras internas e portas - 150x50x75 cm (Circulação e Sala 07 Edição - 3º pav.)</t>
  </si>
  <si>
    <t>M02 - Armário piso-teto com prateleiras internas e portas - 200x50x270 cm (Circulação - 3º pav.)</t>
  </si>
  <si>
    <t>M03 - Mesa de trabalho com dois níveis - 360x90x90 cm (Salas 07/08 - 3º pav.)</t>
  </si>
  <si>
    <t>M04 - Armário baixo com prateleiras internas e portas - 210x60x75 cm (Coworking - 3º pav.)</t>
  </si>
  <si>
    <t>M05 - Armário piso-teto com prateleiras internas e portas. Possui fechadura com chaves - 80x50x270 cm (Sala de aula - 3º pav.)</t>
  </si>
  <si>
    <t>M06 - Armário superior com prateleiras internas e portas. - 340x35x60 cm (Sala de aula - 3º pav.)</t>
  </si>
  <si>
    <t>M07 - Armário superior com prateleiras internas e portas. - 531x35x60 cm (Sala de aula - 3º pav.)</t>
  </si>
  <si>
    <t>M08 - Armário piso-teto com prateleiras internas e portas. - 320x50x270 cm (Estúdio - 3º pav.)</t>
  </si>
  <si>
    <t>M09 - Armário baixo com tampo, prateleiras internas e portas - 560x50x75 cm (Estúdio - 3º pav.)</t>
  </si>
  <si>
    <t>M10 - Armário sob bancada, com prateleiras internas e portas - 170x65x85 cm (Laboratórios 01/02/03 - 3º pav.)</t>
  </si>
  <si>
    <t>M11 - Armário superior com prateleiras internas e portas. - 170x35x60 cm (Laboratório 03 - 3º pav.)</t>
  </si>
  <si>
    <t>M12 - Armário piso-teto com prateleiras internas e portas. - 126x50x270 cm (Estúdio - 3º pav.)</t>
  </si>
  <si>
    <t>M13 - Prateleiras com altura ajustável para simuladores - 200x80x270 cm (Estúdio - 3º pav.)</t>
  </si>
  <si>
    <t>M14 - Prateleiras - 90x90x270 cm (Depósito simuladores - 3º pav.)</t>
  </si>
  <si>
    <t>M15 - Armário baixo com prateleiras internas e portas - 130x50x75 cm (Depósito simuladores - 3º pav.)</t>
  </si>
  <si>
    <t>M17 - Armário piso-teto com prateleiras internas e portas. - 215x50x270 cm (Depósito simuladores - 3º pav.)</t>
  </si>
  <si>
    <t>M18 - Armário baixo com prateleiras internas e portas - 60x50x75 cm (Depósito simuladores - 3º pav.)</t>
  </si>
  <si>
    <t>M19 - Armário piso-teto com prateleiras internas, gavetas e portas. - 50x50x270 cm (Depósito simuladores - 3º pav.)</t>
  </si>
  <si>
    <t>M20 - Armário piso-teto com prateleiras internas, gavetas e portas - (305+ 318+ 281+ 165)x50x270 cm (Depósito material - 3º pav.)</t>
  </si>
  <si>
    <t>M21 - Mesa de trabalho - 326x45/75 cm (Sala de controle - 3º pav.)</t>
  </si>
  <si>
    <t>M22 - Mesa de trabalho - 321x45/75 cm (Sala de controle - 3º pav.)</t>
  </si>
  <si>
    <t>M16 - Armário sob bancada com prateleiras internas, portas e gavetas - 215x60x85 cm (Depósito simuladores - 3º pav.)</t>
  </si>
  <si>
    <t>Cortina Blackout com sistema de deslizamento/fechamento composto de zíperes na lateral do tecido, eliminando frestas laterais. acionamento por motor contato seco por interruptor. ref.: Cortina Ultimate Screen, marca: Hunter Doulgas ou equivalente técnico superior</t>
  </si>
  <si>
    <t>Sofá modular com estrutura e pés confeccionados em tubo de aço, com pastilhas de feltro, com assento e/ou encosto com espuma laminada de 90mm de espessura, com densidade D28 soft. possui módulo de mesa de centro ou canto com tampo revestido em laminado. ref.: Mesco sofás modulares, marca: Marelli ou equivalente técnico superior.</t>
  </si>
  <si>
    <t>Poltrona fixa para auditório. assento e encosto com espuma injetada de grande espessura. Possui sistema automático de basculamento, com rebatimento do assento e encosto, apoio de braço com prancheta escamoteável integrada embutida, sistema de absorção acústica através de orifícios incorporados nas capas dos assento, encosto e pés laterais, caremagem lateral do assento com logal pré-definido para identificação de fileiras e poltronas e tomada de energia e rede. dim. (lxcxa) 46x70x90cm, ref.: 1301 Arena, marca Marelli ou equivalente técnico superior</t>
  </si>
  <si>
    <t>Poltrona (Assento  para  auditório  para  pessoa  obesa - ABNT NBR 9050.) fixa para auditório. assento e encosto com espuma injetada de grande espessura. Possui sistema automático de basculamento, com rebatimento do assento e encosto, apoio de braço com prancheta escamoteável integrada embutida, sistema de absorção acústica através de orifícios incorporados nas capas dos assento, encosto e pés laterais, caremagem lateral do assento com logal pré-definido para identificação de fileiras e poltronas e tomada de energia e rede. dim. (lxcxa) 46x70x90cm, ref.: 1301 Arena, marca Marelli ou equivalente técnico superior</t>
  </si>
  <si>
    <t>PA02 - Porta acústica em madeira com folha dupla, acabamento em MDF a definir, chapa maciça e vedação perimetral dupla com borrachas siliconadas, preenchida com manta de borracha de alta densidade. trava retrátil inferior para vedação junto ao piso. completa com batentes, folha 60mm, dobradiças reforçadas com anéis. fechadura, maçanetas especiais , e puxadores conforme detalhamento da arquitetura. modelo Rw35-60mm, ref. ATENUASON ou equivalente. Dim.: 160x210 cm</t>
  </si>
  <si>
    <t>PA01 - Porta acústica em madeira com folha simples, acabamento em MDF a definir, chapa maciça e vedação perimetral dupla com borrachas siliconadas, preenchida com manta de borracha de alta densidade. Trava retrátil inferior para vedação junto ao piso. completa com batentes, folha 60mm, dobradiças reforçadas com anéis. fechadura, maçanetas especiais , e puxadores conforme detalhamento da arquitetura. modelo Rw35-60MM, Ref. ATENUASON ou equivalente. Dim.: 80x210 cm</t>
  </si>
  <si>
    <t>JA01 - Janela acústica em caixilharia de alumínio, de correr, para vidro duplo acústico , Rw = 30dB , ref. ATENUASON ou equivalente.</t>
  </si>
  <si>
    <t>M01 - Armário piso-teto em "U" com prateleiras abertas - (140+274+140)x50x270 cm (Depósito - 8º pav.)</t>
  </si>
  <si>
    <t>M02 - Armário piso-teto com prateleiras abertas - 375x45x270 cm (Estúdio - 8º pav.)</t>
  </si>
  <si>
    <t>SERRALHERIA E VIDROS</t>
  </si>
  <si>
    <t>Serralheria</t>
  </si>
  <si>
    <t>G1 - Guarda-corpo em vidro laminado duplo incolor embutido na alvenaria com perfil "U" fort corp embutido na guia de balizamento</t>
  </si>
  <si>
    <t>G2 - Guarda-corpo em vidro laminado duplo incolor fixado no piso elevado com botões de aço inox</t>
  </si>
  <si>
    <t>G3 - Guarda-corpo em tubos de aço galvanizado</t>
  </si>
  <si>
    <t xml:space="preserve">C1 - Corrimão em ambos os lados de escadas e rampas em tubo de aço galvanizado ø= 3,5cm com pintura eletrostática cor preto. </t>
  </si>
  <si>
    <t>11.1.11</t>
  </si>
  <si>
    <t>11.2.12</t>
  </si>
  <si>
    <t>11.2.13</t>
  </si>
  <si>
    <t>Instalação Equipamentos de Climatização Unidade evaporadora do tipo Hi Wall (Parede), Sistema VRF, capacidade 19.107 BTU/h</t>
  </si>
  <si>
    <t>Tubo de cobre flexível 1.3/4'' inclusive conexões com isolamento térmico fornecimento e instalação</t>
  </si>
  <si>
    <t>C0466</t>
  </si>
  <si>
    <t>02490/ORSE</t>
  </si>
  <si>
    <t>00344/ORSE</t>
  </si>
  <si>
    <t>SAOPAULO SP</t>
  </si>
  <si>
    <t>Abraçadeira circular tipo D, fabricada em aço galvanizado a fogo, para eletroduto Ø3/4”</t>
  </si>
  <si>
    <t>Eletrocalha perfurada com dobra "U" sem vriola em aço galvanizado, largura 200mm, altura 100mm, fornecido em peças 3m.</t>
  </si>
  <si>
    <t>Eletroduto rígido de PVC anti-chama, fornecido com uma luva de PVC em uma das extremidades, fornecido em peças de 3000mm. diâmetro nominal ø3/4”.</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</si>
  <si>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#4mm2, com identificação do condutor na cor branco.</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</si>
  <si>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#4mm2, com identificação do condutor na cor azul.</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</si>
  <si>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#4mm2, com identificação do condutor na cor preto.</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</si>
  <si>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#4mm2, com identificação do condutor na cor verde.</t>
  </si>
  <si>
    <t>Conjunto 1 Tomada 10A + 1 Tomada 20A Branca de Piso 4X4 – Alumínio</t>
  </si>
  <si>
    <t>Luminaria Plafon LED de Embutir 40W Quadrada 62x62cm Ultra LED, luz branca 6500K</t>
  </si>
  <si>
    <t>7.1.4</t>
  </si>
  <si>
    <t>9.1.3</t>
  </si>
  <si>
    <t>P3 - Tinta para Chroma Key cor verde (valor de RGB padrão da indústria) com alto índice de luminância e chroma. Tinta à base de água, base flexível, vinílico acrílica com pigmentos fluorescentes e acabamento fosco. Referência: Tinta Chroma Key Verde, marca Cineshop ou equivalente técnico superior.</t>
  </si>
  <si>
    <t>Rack de equipamentos em alumínio 24U</t>
  </si>
  <si>
    <t>Cabo PP flexível 2x2,5mm</t>
  </si>
  <si>
    <t>15.005.0253-0</t>
  </si>
  <si>
    <t>Eletroduto rígido de PVC com uma luva de PVC em uma das extremidades ø 3/4”</t>
  </si>
  <si>
    <t>15.008.0321-0</t>
  </si>
  <si>
    <t>SEINFRA</t>
  </si>
  <si>
    <t>C3764</t>
  </si>
  <si>
    <t>05023/ORSE</t>
  </si>
  <si>
    <t>10311/ORSE</t>
  </si>
  <si>
    <t>SAOPAULO SP - PREFEITURA DE SÃO PAULO - SIURB - Secretaria Municipal de Infraestrutura e Obras</t>
  </si>
  <si>
    <t>091347</t>
  </si>
  <si>
    <t>12494/ORSE</t>
  </si>
  <si>
    <t>09831/ORSE</t>
  </si>
  <si>
    <t>CPU.123</t>
  </si>
  <si>
    <t>CPU.124</t>
  </si>
  <si>
    <t>CPU.125</t>
  </si>
  <si>
    <t>086001</t>
  </si>
  <si>
    <t>12166/ORSE</t>
  </si>
  <si>
    <t>Soleiras em granito cinza absoluto polido L= 15 cm</t>
  </si>
  <si>
    <t>13.390.0058-0</t>
  </si>
  <si>
    <t>Rodapé em Poliestireno cor cinza h=10cm. Referência: Código 24006121, Linha Upper, Marca Tarkett ou equivalente técnico superior</t>
  </si>
  <si>
    <t>CPU.126</t>
  </si>
  <si>
    <t>CPU.127</t>
  </si>
  <si>
    <t>CPU.128</t>
  </si>
  <si>
    <t>CPU.129</t>
  </si>
  <si>
    <t>CPU.130</t>
  </si>
  <si>
    <t>CPU.131</t>
  </si>
  <si>
    <t>CPU.132</t>
  </si>
  <si>
    <t>CPU.133</t>
  </si>
  <si>
    <t>CPU.134</t>
  </si>
  <si>
    <t>CPU.135</t>
  </si>
  <si>
    <t>CPU.136</t>
  </si>
  <si>
    <t>CPU.137</t>
  </si>
  <si>
    <t>CPU.138</t>
  </si>
  <si>
    <t>CPU.139</t>
  </si>
  <si>
    <t>CPU.140</t>
  </si>
  <si>
    <t>CPU.141</t>
  </si>
  <si>
    <t>CPU.142</t>
  </si>
  <si>
    <t>CPU.143</t>
  </si>
  <si>
    <t>CPU.144</t>
  </si>
  <si>
    <t>CPU.145</t>
  </si>
  <si>
    <t>CPU.146</t>
  </si>
  <si>
    <t>CPU.147</t>
  </si>
  <si>
    <t>CPU.148</t>
  </si>
  <si>
    <t>CPU.149</t>
  </si>
  <si>
    <t>CPU.150</t>
  </si>
  <si>
    <t>CPU.151</t>
  </si>
  <si>
    <t>CPU.152</t>
  </si>
  <si>
    <t>Piso vinílico em manta cor cinza. Ref.: Código 3242853, Linha IQ Optima, marca Tarkett ou equivalente técnico superior. Fornecimento e instalação (8º pav.)</t>
  </si>
  <si>
    <t>Piso vinílico autoportante em placas. Possui fibra de vidro em sua composição. Textura concreto. Dimensão: 50x50cm. Referência: 203 – Station, linha Hercules Square, marca Belgotex do Brasil ou equivalente técnico superior. Fornecimento e instalação (3º pav.)</t>
  </si>
  <si>
    <t>Carpete para ambientes comerciais, construção tufting pelo cortado, fio 100% SDN – Solution Dyed Nylon (PA), com espessura de 9mm, na cor Preto. Ref.: Cor 411 – Cab, Wetminster – Five Star Collection, marca Belgotex do Brasil ou equivalente técnico superior. Fornecimento e instalação. (8º pav.)</t>
  </si>
  <si>
    <t>CPU.153</t>
  </si>
  <si>
    <t>11.1.12</t>
  </si>
  <si>
    <t>11.1.13</t>
  </si>
  <si>
    <t>11.1.14</t>
  </si>
  <si>
    <t>11.1.15</t>
  </si>
  <si>
    <t>11.1.16</t>
  </si>
  <si>
    <t>11.1.17</t>
  </si>
  <si>
    <t>11.1.18</t>
  </si>
  <si>
    <t>11.1.19</t>
  </si>
  <si>
    <t>11.1.20</t>
  </si>
  <si>
    <t>11.1.21</t>
  </si>
  <si>
    <t>11.1.22</t>
  </si>
  <si>
    <t>11.2.14</t>
  </si>
  <si>
    <t>11.2.15</t>
  </si>
  <si>
    <t>11.2.16</t>
  </si>
  <si>
    <t>11.2.17</t>
  </si>
  <si>
    <t>11.2.18</t>
  </si>
  <si>
    <t>12.2.7</t>
  </si>
  <si>
    <t>12.2.8</t>
  </si>
  <si>
    <t>12.2.9</t>
  </si>
  <si>
    <t>12.2.10</t>
  </si>
  <si>
    <t>12.2.11</t>
  </si>
  <si>
    <t>12.2.12</t>
  </si>
  <si>
    <t>12.2.13</t>
  </si>
  <si>
    <t>12.3.6</t>
  </si>
  <si>
    <t>12.3.7</t>
  </si>
  <si>
    <t>12.3.8</t>
  </si>
  <si>
    <t>12.4.6</t>
  </si>
  <si>
    <t>12.4.7</t>
  </si>
  <si>
    <t>12.4.8</t>
  </si>
  <si>
    <t>12.4.9</t>
  </si>
  <si>
    <t>12.4.10</t>
  </si>
  <si>
    <t>12.4.11</t>
  </si>
  <si>
    <t>12.4.12</t>
  </si>
  <si>
    <t>12.4.13</t>
  </si>
  <si>
    <t>12.4.14</t>
  </si>
  <si>
    <t>12.4.15</t>
  </si>
  <si>
    <t>12.4.16</t>
  </si>
  <si>
    <t>12.4.17</t>
  </si>
  <si>
    <t>12.4.18</t>
  </si>
  <si>
    <t>12.4.19</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</si>
  <si>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</si>
  <si>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</si>
  <si>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</si>
  <si>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</si>
  <si>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</si>
  <si>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</si>
  <si>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</si>
  <si>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</si>
  <si>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</si>
  <si>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</si>
  <si>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</si>
  <si>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</si>
  <si>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</si>
  <si>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</si>
  <si>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</si>
  <si>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</si>
  <si>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</si>
  <si>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</si>
  <si>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</si>
  <si>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</si>
  <si>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</si>
  <si>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Testeira / Rodabanca em granito cinza absoluto com espessura de 2,5cm, polida em todas as faces aparentes com acabamento boleado</t>
  </si>
  <si>
    <t>Espelhos</t>
  </si>
  <si>
    <t>Espelho cristal lapidado. dimensão total = 173x270cm, divido verticalmente em três partes</t>
  </si>
  <si>
    <t>M03 - Mesa de trabalho - 220x60x75 cm (Estúdio / Camarim - 8º pav.)</t>
  </si>
  <si>
    <t>M04 - Mesa de trabalho - 154x60x75 cm (Estúdio / Camarim - 8º pav.)</t>
  </si>
  <si>
    <t>M05 - Mesa de trabalho - 173x50x75 cm (Estúdio / Camarim - 8º pav.)</t>
  </si>
  <si>
    <t>Contrapiso preparado para aplicação de tinta para Chroma Key cor verde no piso (Estúdio 02/Sala de edição e Estúdio/Sala de gravação)</t>
  </si>
  <si>
    <t>M07 - Armário sob patamar - 116x138,5x105 cm (Sala de controle - 8º pav.)</t>
  </si>
  <si>
    <t>M08 - Armário baixo com portas e fechaduras - 215x50x75 cm (Sala de Controle - 8º pav.)</t>
  </si>
  <si>
    <t>M09 - Mesa de trabalho - 173x50x75 cm (Sala de tradução - 8º pav.)</t>
  </si>
  <si>
    <t>M06 - Mesa de trabalho - 306x60x75 cm (Sala de controle - 8º pav)</t>
  </si>
  <si>
    <t>R1</t>
  </si>
  <si>
    <t>Revisão dos preços</t>
  </si>
  <si>
    <t>Remoção de resíduo de obra em caçamba, inclusive carga manual e descarga em bota-fora</t>
  </si>
  <si>
    <t>010107</t>
  </si>
  <si>
    <t>7.1.5</t>
  </si>
  <si>
    <t>7.1.6</t>
  </si>
  <si>
    <t>Bate maca em granito cinza absoluto polido L= 12 cm</t>
  </si>
  <si>
    <t>Rodapé em porcelanato natural retificado Dim. 20x120cm com reprodução tipo pedra. Ref.: código 272973E, cor OFF WHITE, linha  Pietra Lombarda, marca Portobello ou equivalente técnico superior</t>
  </si>
  <si>
    <t>Porcelanato natural retificado Dim. 120x120 com reprodução tipo pedra com variação visual de 15 faces. Ref.: código 200840E, cor OFF WHITE, linha Pietra Lombarda, marca Portobello ou equivalente técnico superior. utilizar rejunte cor cinza claro</t>
  </si>
  <si>
    <t>Elemento tátil de alerta fixado por autoadesivo cor preto. Dim. 25x25cm, marca Mozaik Accessus ou equivalente técnico superior</t>
  </si>
  <si>
    <t>Bancada em granito Branco Aqualux com espessura de 2,5cm, polida em todas as faces aparentes com acabamento boleado.</t>
  </si>
  <si>
    <t>10.1.3</t>
  </si>
  <si>
    <t>Rodapés / Soleiras / Bate macas</t>
  </si>
  <si>
    <t>7.2.5</t>
  </si>
  <si>
    <t>Suporte fixo universal de parede para TVs de 14” a 84”. Referência: Marca ELG ou equivalente técnico superior.</t>
  </si>
  <si>
    <t>Cuba de embutir em Aço Inox AISI 304. Dim. 70x40x20cm. Ref.: Dora 70, código 94016102, marca Tramontina ou equivalente técnico superior.</t>
  </si>
  <si>
    <t>Torneira para bancada com sensor infravermelho, bica móvel e acabamento em duplo níquel. Referência: código 90.598, marca Draco Eletrônica ou equivalente técnico superior.</t>
  </si>
  <si>
    <t>Saboneteira automática para parede com sensor. Possibilita o uso de álcool gel, sabonetes líquidos, antibactericidas e detergentes sintéticos. Capacidade de 1.100ml e dispensa o uso de refil. Fabricada em ABS. Referência: Código 70.270, marca Draco Eletrônica ou equivalente técnico superior.</t>
  </si>
  <si>
    <t>Remoção das instalações do sistema de climatização existente</t>
  </si>
  <si>
    <t>Mês</t>
  </si>
  <si>
    <t>CPU.003</t>
  </si>
  <si>
    <t>Instalação Equipamentos de Climatização Condensadora 40 HP (Item 12.1.1)</t>
  </si>
  <si>
    <t>Instalação Equipamentos de Climatização Condensadora 46 HP (Item 12.1.2)</t>
  </si>
  <si>
    <t>Instalação Equipamentos de Ventilação TD SILENT 1300/250 conforme descrição (Item 12.1.10)</t>
  </si>
  <si>
    <t>Instalação Equipamentos de Ventilação TD SILENT 2000/315 conforme descrição (Item 12.1.11)</t>
  </si>
  <si>
    <t>4.3.2</t>
  </si>
  <si>
    <t>4.3.3</t>
  </si>
  <si>
    <t>CLI-0023</t>
  </si>
  <si>
    <t>CLI-0024</t>
  </si>
  <si>
    <t>CLI-0025</t>
  </si>
  <si>
    <r>
      <t xml:space="preserve">Logotipo </t>
    </r>
    <r>
      <rPr>
        <b/>
        <sz val="11"/>
        <rFont val="Calibri"/>
        <family val="2"/>
        <scheme val="minor"/>
      </rPr>
      <t xml:space="preserve">Coren-SP </t>
    </r>
    <r>
      <rPr>
        <sz val="11"/>
        <rFont val="Calibri"/>
        <family val="2"/>
        <scheme val="minor"/>
      </rPr>
      <t>em alto-relevo executada em MDF com recorte a laser e envelopamento feito com adesivo longa-vida de impressão digital.</t>
    </r>
  </si>
  <si>
    <t>CLI-0002</t>
  </si>
  <si>
    <t>CLI-0003</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</si>
  <si>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 4mm2, com identificação do condutor na cor amarelo.</t>
  </si>
  <si>
    <t>Condutor flexível formado por fios de cobre eletrolítico nu, têmpera mole, encordoamento classe 5, isolação em composto termofixo em dupla camada de borracha HEPR (EPR/B – Alto módulo), EPR 90°C, cobertura em composto termoplástico de PVC flexível sem chumbo flexível,  0,6/1kV, seção de # 4mm2, com identificação do condutor na cor azul.</t>
  </si>
  <si>
    <t>Pinturas diversas</t>
  </si>
  <si>
    <t>Pintura esmalte - Guarda corpos e corrimões</t>
  </si>
  <si>
    <t xml:space="preserve">Pintura de Sinalização de espaço para PCR. Dimenção: 80 x 120 cm. </t>
  </si>
  <si>
    <t>Escadas metálicas</t>
  </si>
  <si>
    <t>07689/ORSE</t>
  </si>
  <si>
    <t>I7396</t>
  </si>
  <si>
    <t>MATED-28545</t>
  </si>
  <si>
    <t>I1694</t>
  </si>
  <si>
    <t>MATED-17894</t>
  </si>
  <si>
    <t>Barra roscada ø3/8", fabricado em aço galvanizado, fornecido em peças de 3000mm, rosca total, tipo "WW".</t>
  </si>
  <si>
    <t>13326/ORSE</t>
  </si>
  <si>
    <t>049249</t>
  </si>
  <si>
    <t>Tampa para interruptor simples uma tecla para instalação de embutir, 10A, 220V.</t>
  </si>
  <si>
    <t>09887/ORSE</t>
  </si>
  <si>
    <t>T01 - Forro Mineral removível de absorção acústica, modelo KNAUF CEILING SOLUTIONS THERMATEX® ANTARIS, modulação 62,5x62,5cm, espessura de 1,5cm cor branca, NRC 0,90 ou superior, paginação 62,5x62,5, borda regular, perfil de instalação tipo T24/38, anti-corrosivo, encaixe clicado que conecta e desconecta sem quebra, com encontro de topo ou de sobrepor, costura de reforço, furação universal, junta de dilatação de segurança. ref. KNAUF CEILING SOLUTIONS ou similar. Bordas ou “tabeiras” em gesso liso, com acabamento em pintura acrílica na cor branco neve (verificar paginação), referência KNAUF ou similar. Desempenho acústico nrc&gt; 0,90</t>
  </si>
  <si>
    <t>T02 - Revestimento de absorção acústica em tetos,  com 1 painel REVEST NESS em de lã de PET com 35kg/m³ de densidade e 25mm de espessura, ref. TRISOFT ou equivalente.</t>
  </si>
  <si>
    <t>T03 - Forro em gesso acartonado, ref. KNAUF ou equivalente</t>
  </si>
  <si>
    <t>3º PAVIMENTO</t>
  </si>
  <si>
    <t>8 º PAVIMENTO</t>
  </si>
  <si>
    <t>Divisórias sanitárias, ACQUA-MOD-A0-2 - Linha ACQUA - Divisória Sanitária em TS 10mm H=1800mm - Alumínio Estrutura-: Anodizado, Cor Painel-: Madeirado, Especificação Ferragens: Batentes em Aluminio Estrudado Dobradiças automáticas com abertura helicoidal limitador suportes e parafusos em alumínio injetado tarjeta livre/ocupado em ABS sapata tampa em ABS na cor preta parafusos de fixação em inox buchas de nylon e escova para batedeira de porta na cor cinza.</t>
  </si>
  <si>
    <t>3.2.6</t>
  </si>
  <si>
    <t>CPU.154</t>
  </si>
  <si>
    <t>2.1.11</t>
  </si>
  <si>
    <t>7.1.7</t>
  </si>
  <si>
    <t>Contrapiso preparado para aplicação de revestimento ceramico</t>
  </si>
  <si>
    <t xml:space="preserve">Remoção de revestimento ceramico </t>
  </si>
  <si>
    <t>7.1.8</t>
  </si>
  <si>
    <t>Impermeabilização para recebimento de revestimento ceramico</t>
  </si>
  <si>
    <t>A01 - Divisória de isolamento acústico, tipo DRYWALL, de laje a laje, composto por 6 chapas de gesso de instaladas de 3 a 3 placas de cada lado st (Standard), com 12,5mm de espessura cada chapa.(onde for área molhada usar chapa RU). espaçamento de 50mm entre chapas de gesso, com sistema de montantes e guias de 48  (ref. KNAUF ou equivalente). espaçamento preenchido com 1 manta de lã de pet com 35kg/m³ de densidade e 50mm de espessura, ref. TRISOFT ou equivalente.</t>
  </si>
  <si>
    <t>Unidade Condensadora, Somente Frio, Sistema Mult Split VRF, Capacidade  307092,78 BTU/h</t>
  </si>
  <si>
    <t xml:space="preserve">Unidade Condensadora, Somente Frio, Sistema Mult Split VRF, Capacidade 382159,904  BTU/h </t>
  </si>
  <si>
    <t xml:space="preserve">Unidade evaporadora do tipo Hi Wall (Parede), Sistema VRF, capacidade 9.560 BTU/h, 600/480/420 m3/h </t>
  </si>
  <si>
    <t xml:space="preserve">Unidade evaporadora do tipo Hi Wall (Parede), Sistema VRF, capacidade 13.648 BTU/h, 840/660/540/450 m3/h </t>
  </si>
  <si>
    <t>Unidade evaporadora do tipo Hi Wall (Parede), Sistema VRF, capacidade 19.107 BTU/h, 1140/1020/840/720 m3/h</t>
  </si>
  <si>
    <t>Unidade evaporadora do tipo Hi Wall (Parede), Sistema VRF, capacidade 24.225 BTU/h, 1140/1020/840/720 m3/h</t>
  </si>
  <si>
    <t xml:space="preserve">Unidade evaporadora do tipo Cassete Quatro Vias, Sistema VRF, capacidade 19.110 BTU/h, 1320/1020/840/660 m3/h </t>
  </si>
  <si>
    <t>Unidade evaporadora do tipo Cassete Quatro Vias, Sistema VRF, capacidade 27.000 BTU/h, 1620/1380/1080/840  m3/h</t>
  </si>
  <si>
    <t>Unidade evaporadora do tipo Cassete Quatro Vias, Sistema VRF, capacidade 38.000 BTU/h, 2220/1860/1440/1200 m3/h</t>
  </si>
  <si>
    <t>Unidade evaporadora do tipo Cassete Quatro Vias, Sistema VRF, capacidade 47.000 BTU/h, 2220/1980/1560/1260 m3/h</t>
  </si>
  <si>
    <t xml:space="preserve">Ventilador Axial em linha (In-line), TD SILENT 1300/250 C/ CAIXA MFL 315 G4, Vazão de 1082/977/978/967/968/1480 m3/h </t>
  </si>
  <si>
    <t xml:space="preserve">Ventilador Axial em linha (In-line), TD SILENT 2000/315 C/ CAIXA MFL 315 G4, Vazão de 1082/977/978/967/968/1480 m3/h </t>
  </si>
  <si>
    <t>Veneziana AWK em alumínio extrudado B=497xH=297mm -  Ref.: TROX ou equivalente</t>
  </si>
  <si>
    <t>Veneziana AWK em alumínio extrudado B=797xH=297mm -  Ref.: TROX ou equivalente</t>
  </si>
  <si>
    <t>Veneziana AWK em alumínio extrudado B=797xH=397mm -  Ref.: TROX ou equivalente</t>
  </si>
  <si>
    <t>DIFUSOR LINEAR, ADE-1-AG, H=122xL=425mm, REF. TROX ou equivalente</t>
  </si>
  <si>
    <t>DIFUSOR LINEAR, ADE-1-AG, H=155xL=425mm, REF. TROX ou equivalente</t>
  </si>
  <si>
    <t>DIFUSOR LINEAR, ADE-1-AG, H=188xL=525mm, REF. TROX ou equivalente</t>
  </si>
  <si>
    <t>DIFUSOR LINEAR, ADE-1-AG, H=254xL=625mm, REF. TROX ou equivalente</t>
  </si>
  <si>
    <t>Derivação Multikit E-302SNB2</t>
  </si>
  <si>
    <t>Derivação Multikit E-242SNB2</t>
  </si>
  <si>
    <t>Derivação Multikit E-162SNB2</t>
  </si>
  <si>
    <t>Derivação Multikit E-102SNB2</t>
  </si>
  <si>
    <t>Válvula bloqueio tipo GBC Ø1/4", para conexão soldável, Ref. Danfoss ou equivalente</t>
  </si>
  <si>
    <t>Válvula bloqueio tipo GBC Ø1/2", para conexão soldável, Ref. Danfossou equivalente</t>
  </si>
  <si>
    <t>Válvula bloqueio tipo GBC Ø3/8", para conexão soldável, Ref. Danfoss ou equivalente</t>
  </si>
  <si>
    <t>Válvula bloqueio tipo GBC Ø5/8", para conexão soldável, Ref. Danfoss ou equivalente</t>
  </si>
  <si>
    <t>LICITAÇÃO</t>
  </si>
  <si>
    <t>LICITANTE</t>
  </si>
  <si>
    <t>LICITANTE: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</si>
</sst>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R$&quot;* #,##0.00_-;\-&quot;R$&quot;* #,##0.00_-;_-&quot;R$&quot;* &quot;-&quot;??_-;_-@_-"/>
    <numFmt numFmtId="43" formatCode="_-* #,##0.00_-;\-* #,##0.00_-;_-* &quot;-&quot;??_-;_-@_-"/>
    <numFmt numFmtId="164" formatCode="_-&quot;R$&quot;\ * #,##0.00_-;\-&quot;R$&quot;\ * #,##0.00_-;_-&quot;R$&quot;\ * &quot;-&quot;??_-;_-@_-"/>
    <numFmt numFmtId="165" formatCode="_(* #,##0.00_);_(* \(#,##0.00\);_(* &quot;-&quot;??_);_(@_)"/>
    <numFmt numFmtId="166" formatCode="_([$€]* #,##0.00_);_([$€]* \(#,##0.00\);_([$€]* &quot;-&quot;??_);_(@_)"/>
    <numFmt numFmtId="167" formatCode="_-* #,##0.00\ _D_M_-;\-* #,##0.00\ _D_M_-;_-* &quot;-&quot;??\ _D_M_-;_-@_-"/>
    <numFmt numFmtId="168" formatCode="&quot; R$ &quot;#,##0.00\ ;&quot; R$ (&quot;#,##0.00\);&quot; R$ -&quot;#\ ;@\ "/>
    <numFmt numFmtId="169" formatCode="#,##0.00\ ;&quot; (&quot;#,##0.00\);&quot; -&quot;#\ ;@\ "/>
    <numFmt numFmtId="170" formatCode="_(&quot;R$&quot;* #,##0.00_);_(&quot;R$&quot;* \(#,##0.00\);_(&quot;R$&quot;* &quot;-&quot;??_);_(@_)"/>
    <numFmt numFmtId="171" formatCode="0.000%"/>
    <numFmt numFmtId="172" formatCode="_-&quot;R$&quot;\ * #,##0_-;\-&quot;R$&quot;\ * #,##0_-;_-&quot;R$&quot;\ * &quot;-&quot;??_-;_-@_-"/>
    <numFmt numFmtId="173" formatCode="[$-416]mmm\-yy;@"/>
    <numFmt numFmtId="174" formatCode="0_ ;\-0\ "/>
    <numFmt numFmtId="175" formatCode="_-* #,##0.000_-;\-* #,##0.000_-;_-* &quot;-&quot;??_-;_-@_-"/>
    <numFmt numFmtId="176" formatCode="_-* #,##0.000_-;\-* #,##0.000_-;_-* &quot;-&quot;???_-;_-@_-"/>
  </numFmts>
  <fonts count="45">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sz val="10"/>
      <name val="Arial"/>
      <family val="2"/>
    </font>
    <font>
      <sz val="10"/>
      <name val="Arial Narrow"/>
      <family val="2"/>
    </font>
    <font>
      <b/>
      <sz val="11"/>
      <name val="Calibri"/>
      <family val="2"/>
    </font>
    <font>
      <b/>
      <sz val="12"/>
      <color indexed="8"/>
      <name val="Calibri"/>
      <family val="2"/>
    </font>
    <font>
      <sz val="10"/>
      <color indexed="8"/>
      <name val="Arial2"/>
    </font>
    <font>
      <b/>
      <sz val="11"/>
      <color indexed="8"/>
      <name val="Times New Roman"/>
      <family val="1"/>
    </font>
    <font>
      <sz val="8"/>
      <name val="Calibri"/>
      <family val="2"/>
    </font>
    <font>
      <sz val="10"/>
      <color indexed="8"/>
      <name val="Arial"/>
      <family val="2"/>
    </font>
    <font>
      <sz val="11"/>
      <color theme="1"/>
      <name val="Calibri"/>
      <family val="2"/>
    </font>
    <font>
      <sz val="11"/>
      <color rgb="FF000000"/>
      <name val="Calibri"/>
      <family val="2"/>
      <scheme val="minor"/>
    </font>
    <font>
      <sz val="11"/>
      <color theme="1"/>
      <name val="Calibri"/>
      <family val="2"/>
      <scheme val="minor"/>
    </font>
    <font>
      <b/>
      <sz val="11"/>
      <color theme="1"/>
      <name val="Calibri"/>
      <family val="2"/>
    </font>
    <font>
      <b/>
      <sz val="12"/>
      <color theme="1"/>
      <name val="Calibri"/>
      <family val="2"/>
    </font>
    <font>
      <sz val="11"/>
      <name val="Calibri"/>
      <family val="2"/>
      <scheme val="minor"/>
    </font>
    <font>
      <b/>
      <sz val="11"/>
      <name val="Calibri"/>
      <family val="2"/>
      <scheme val="minor"/>
    </font>
    <font>
      <b/>
      <sz val="11"/>
      <color theme="1"/>
      <name val="Calibri"/>
      <family val="2"/>
      <scheme val="minor"/>
    </font>
    <font>
      <b/>
      <sz val="12"/>
      <color theme="1"/>
      <name val="Calibri"/>
      <family val="2"/>
      <scheme val="minor"/>
    </font>
    <font>
      <b/>
      <sz val="11"/>
      <color indexed="8"/>
      <name val="Calibri"/>
      <family val="2"/>
      <scheme val="minor"/>
    </font>
    <font>
      <sz val="11"/>
      <color indexed="8"/>
      <name val="Calibri"/>
      <family val="2"/>
      <scheme val="minor"/>
    </font>
    <font>
      <sz val="11"/>
      <color theme="1"/>
      <name val="Times New Roman"/>
      <family val="1"/>
    </font>
    <font>
      <sz val="10"/>
      <color theme="1"/>
      <name val="Arial"/>
      <family val="2"/>
    </font>
    <font>
      <b/>
      <sz val="10"/>
      <color theme="1"/>
      <name val="Arial"/>
      <family val="2"/>
    </font>
    <font>
      <b/>
      <sz val="14"/>
      <color theme="1"/>
      <name val="Calibri"/>
      <family val="2"/>
      <scheme val="minor"/>
    </font>
    <font>
      <sz val="12"/>
      <color theme="1"/>
      <name val="Calibri"/>
      <family val="2"/>
      <scheme val="minor"/>
    </font>
    <font>
      <b/>
      <sz val="16"/>
      <name val="Calibri"/>
      <family val="2"/>
      <scheme val="minor"/>
    </font>
    <font>
      <sz val="10"/>
      <name val="Calibri"/>
      <family val="2"/>
      <scheme val="minor"/>
    </font>
    <font>
      <sz val="11"/>
      <color rgb="FFFF0000"/>
      <name val="Calibri"/>
      <family val="2"/>
    </font>
    <font>
      <b/>
      <sz val="10"/>
      <name val="Calibri"/>
      <family val="2"/>
      <scheme val="minor"/>
    </font>
    <font>
      <b/>
      <sz val="11"/>
      <color rgb="FFFF0000"/>
      <name val="Calibri"/>
      <family val="2"/>
    </font>
    <font>
      <sz val="11"/>
      <color rgb="FFFF0000"/>
      <name val="Calibri"/>
      <family val="2"/>
      <scheme val="minor"/>
    </font>
    <font>
      <b/>
      <sz val="12"/>
      <color rgb="FFFF0000"/>
      <name val="Calibri"/>
      <family val="2"/>
    </font>
    <font>
      <b/>
      <sz val="11"/>
      <color rgb="FFFF0000"/>
      <name val="Calibri"/>
      <family val="2"/>
      <scheme val="minor"/>
    </font>
    <font>
      <sz val="12"/>
      <color rgb="FFFF0000"/>
      <name val="Calibri"/>
      <family val="2"/>
    </font>
    <font>
      <sz val="12"/>
      <name val="Calibri"/>
      <family val="2"/>
      <scheme val="minor"/>
    </font>
    <font>
      <sz val="12"/>
      <name val="Calibri"/>
      <family val="2"/>
    </font>
    <font>
      <b/>
      <sz val="12"/>
      <name val="Calibri"/>
      <family val="2"/>
    </font>
    <font>
      <b/>
      <sz val="12"/>
      <name val="Calibri"/>
      <family val="2"/>
      <scheme val="minor"/>
    </font>
    <font>
      <sz val="12"/>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58"/>
      </patternFill>
    </fill>
    <fill>
      <patternFill patternType="solid">
        <fgColor theme="0" tint="-0.14999847407452621"/>
        <bgColor indexed="55"/>
      </patternFill>
    </fill>
    <fill>
      <patternFill patternType="solid">
        <fgColor theme="0" tint="-4.9989318521683403E-2"/>
        <bgColor indexed="64"/>
      </patternFill>
    </fill>
    <fill>
      <patternFill patternType="solid">
        <fgColor theme="0"/>
        <bgColor indexed="55"/>
      </patternFill>
    </fill>
    <fill>
      <patternFill patternType="solid">
        <fgColor indexed="22"/>
        <bgColor indexed="64"/>
      </patternFill>
    </fill>
    <fill>
      <patternFill patternType="solid">
        <fgColor indexed="42"/>
        <bgColor indexed="64"/>
      </patternFill>
    </fill>
  </fills>
  <borders count="7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8"/>
      </top>
      <bottom/>
      <diagonal/>
    </border>
    <border>
      <left/>
      <right style="medium">
        <color indexed="64"/>
      </right>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bottom/>
      <diagonal/>
    </border>
    <border>
      <left/>
      <right style="thin">
        <color theme="0" tint="-0.499984740745262"/>
      </right>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s>
  <cellStyleXfs count="26">
    <xf numFmtId="0" fontId="0" fillId="0" borderId="0"/>
    <xf numFmtId="166" fontId="5" fillId="0" borderId="0" applyFont="0" applyFill="0" applyBorder="0" applyAlignment="0" applyProtection="0"/>
    <xf numFmtId="0" fontId="4" fillId="0" borderId="0"/>
    <xf numFmtId="0" fontId="4" fillId="0" borderId="0"/>
    <xf numFmtId="164" fontId="5" fillId="0" borderId="0" applyFont="0" applyFill="0" applyBorder="0" applyAlignment="0" applyProtection="0"/>
    <xf numFmtId="168" fontId="11" fillId="0" borderId="0">
      <alignment horizontal="justify" vertical="top"/>
    </xf>
    <xf numFmtId="170" fontId="5" fillId="0" borderId="0" applyFont="0" applyFill="0" applyBorder="0" applyAlignment="0" applyProtection="0"/>
    <xf numFmtId="0" fontId="11" fillId="0" borderId="0">
      <alignment horizontal="justify"/>
    </xf>
    <xf numFmtId="0" fontId="16" fillId="0" borderId="0"/>
    <xf numFmtId="0" fontId="5" fillId="0" borderId="0"/>
    <xf numFmtId="0" fontId="15" fillId="0" borderId="0"/>
    <xf numFmtId="0" fontId="5" fillId="0" borderId="0"/>
    <xf numFmtId="0" fontId="15" fillId="0" borderId="0"/>
    <xf numFmtId="0" fontId="7" fillId="0" borderId="0"/>
    <xf numFmtId="9" fontId="5" fillId="0" borderId="0" applyFont="0" applyFill="0" applyBorder="0" applyAlignment="0" applyProtection="0"/>
    <xf numFmtId="165" fontId="5" fillId="0" borderId="0" applyFont="0" applyFill="0" applyBorder="0" applyAlignment="0" applyProtection="0"/>
    <xf numFmtId="167" fontId="8" fillId="0" borderId="0" applyFont="0" applyFill="0" applyBorder="0" applyAlignment="0" applyProtection="0"/>
    <xf numFmtId="169" fontId="11" fillId="0" borderId="0">
      <alignment horizontal="justify" vertical="top"/>
    </xf>
    <xf numFmtId="165" fontId="5" fillId="0" borderId="0" applyFont="0" applyFill="0" applyBorder="0" applyAlignment="0" applyProtection="0"/>
    <xf numFmtId="165" fontId="5" fillId="0" borderId="0" applyNumberForma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583">
    <xf numFmtId="0" fontId="0" fillId="0" borderId="0" xfId="0"/>
    <xf numFmtId="0" fontId="6" fillId="0" borderId="0" xfId="0" applyFont="1" applyProtection="1">
      <protection hidden="1"/>
    </xf>
    <xf numFmtId="0" fontId="20" fillId="0" borderId="0" xfId="0" applyFont="1" applyAlignment="1" applyProtection="1">
      <alignment vertical="center"/>
      <protection hidden="1"/>
    </xf>
    <xf numFmtId="0" fontId="20" fillId="0" borderId="0" xfId="0" applyFont="1" applyAlignment="1" applyProtection="1">
      <alignment vertical="center" wrapText="1"/>
      <protection hidden="1"/>
    </xf>
    <xf numFmtId="0" fontId="0" fillId="0" borderId="0" xfId="0" applyAlignment="1">
      <alignment horizontal="center"/>
    </xf>
    <xf numFmtId="165" fontId="20" fillId="0" borderId="0" xfId="19" applyFont="1" applyAlignment="1" applyProtection="1">
      <alignment vertical="center"/>
      <protection locked="0"/>
    </xf>
    <xf numFmtId="0" fontId="20" fillId="0" borderId="2" xfId="0" applyFont="1" applyBorder="1" applyAlignment="1" applyProtection="1">
      <alignment vertical="center"/>
      <protection hidden="1"/>
    </xf>
    <xf numFmtId="0" fontId="20" fillId="0" borderId="5" xfId="0" applyFont="1" applyBorder="1" applyAlignment="1" applyProtection="1">
      <alignment vertical="center"/>
      <protection hidden="1"/>
    </xf>
    <xf numFmtId="4" fontId="20" fillId="0" borderId="7" xfId="0" applyNumberFormat="1" applyFont="1" applyBorder="1" applyAlignment="1" applyProtection="1">
      <alignment horizontal="center" vertical="center" wrapText="1"/>
      <protection hidden="1"/>
    </xf>
    <xf numFmtId="4" fontId="20" fillId="0" borderId="7" xfId="18" applyNumberFormat="1" applyFont="1" applyFill="1" applyBorder="1" applyAlignment="1" applyProtection="1">
      <alignment horizontal="center" vertical="center" wrapText="1"/>
    </xf>
    <xf numFmtId="4" fontId="20" fillId="0" borderId="9" xfId="18" applyNumberFormat="1" applyFont="1" applyFill="1" applyBorder="1" applyAlignment="1" applyProtection="1">
      <alignment horizontal="center" vertical="center" wrapText="1"/>
    </xf>
    <xf numFmtId="0" fontId="20" fillId="2" borderId="8" xfId="0" applyFont="1" applyFill="1" applyBorder="1" applyAlignment="1" applyProtection="1">
      <alignment vertical="center" wrapText="1"/>
      <protection hidden="1"/>
    </xf>
    <xf numFmtId="0" fontId="20" fillId="2" borderId="7" xfId="0" applyFont="1" applyFill="1" applyBorder="1" applyAlignment="1" applyProtection="1">
      <alignment vertical="center" wrapText="1"/>
      <protection hidden="1"/>
    </xf>
    <xf numFmtId="0" fontId="21" fillId="4" borderId="12" xfId="7" applyFont="1" applyFill="1" applyBorder="1" applyAlignment="1">
      <alignment horizontal="center" vertical="center"/>
    </xf>
    <xf numFmtId="0" fontId="24" fillId="5" borderId="13" xfId="7" applyFont="1" applyFill="1" applyBorder="1" applyAlignment="1">
      <alignment horizontal="center" vertical="center"/>
    </xf>
    <xf numFmtId="0" fontId="25" fillId="0" borderId="13" xfId="7" applyFont="1" applyBorder="1" applyAlignment="1">
      <alignment horizontal="center" vertical="center"/>
    </xf>
    <xf numFmtId="10" fontId="25" fillId="0" borderId="13" xfId="7" applyNumberFormat="1" applyFont="1" applyBorder="1" applyAlignment="1" applyProtection="1">
      <alignment horizontal="center" vertical="center"/>
      <protection hidden="1"/>
    </xf>
    <xf numFmtId="0" fontId="26" fillId="0" borderId="0" xfId="0" applyFont="1"/>
    <xf numFmtId="0" fontId="25" fillId="0" borderId="0" xfId="2" applyFont="1" applyAlignment="1">
      <alignment horizontal="justify" vertical="center"/>
    </xf>
    <xf numFmtId="0" fontId="25" fillId="0" borderId="0" xfId="2" applyFont="1" applyAlignment="1">
      <alignment horizontal="justify" vertical="center" wrapText="1"/>
    </xf>
    <xf numFmtId="0" fontId="25" fillId="0" borderId="0" xfId="2" applyFont="1" applyAlignment="1">
      <alignment horizontal="center" vertical="center"/>
    </xf>
    <xf numFmtId="0" fontId="21" fillId="6" borderId="7" xfId="0" applyFont="1" applyFill="1" applyBorder="1" applyAlignment="1" applyProtection="1">
      <alignment horizontal="justify" vertical="center" wrapText="1"/>
      <protection hidden="1"/>
    </xf>
    <xf numFmtId="10" fontId="21" fillId="2" borderId="6" xfId="0" applyNumberFormat="1" applyFont="1" applyFill="1" applyBorder="1" applyAlignment="1">
      <alignment horizontal="center" vertical="center" wrapText="1"/>
    </xf>
    <xf numFmtId="0" fontId="25" fillId="0" borderId="17" xfId="7" applyFont="1" applyBorder="1" applyAlignment="1">
      <alignment horizontal="center" vertical="center"/>
    </xf>
    <xf numFmtId="0" fontId="20" fillId="0" borderId="6" xfId="0" applyFont="1" applyBorder="1" applyAlignment="1" applyProtection="1">
      <alignment horizontal="center" vertical="center"/>
      <protection hidden="1"/>
    </xf>
    <xf numFmtId="10" fontId="25" fillId="0" borderId="18" xfId="7" applyNumberFormat="1" applyFont="1" applyBorder="1" applyAlignment="1" applyProtection="1">
      <alignment horizontal="center" vertical="center"/>
      <protection hidden="1"/>
    </xf>
    <xf numFmtId="0" fontId="21" fillId="2" borderId="7" xfId="0" applyFont="1" applyFill="1" applyBorder="1" applyAlignment="1" applyProtection="1">
      <alignment horizontal="justify" vertical="center" wrapText="1"/>
      <protection hidden="1"/>
    </xf>
    <xf numFmtId="4" fontId="21" fillId="2" borderId="8" xfId="0" applyNumberFormat="1" applyFont="1" applyFill="1" applyBorder="1" applyAlignment="1" applyProtection="1">
      <alignment horizontal="center" vertical="center" wrapText="1"/>
      <protection hidden="1"/>
    </xf>
    <xf numFmtId="0" fontId="20" fillId="6" borderId="8" xfId="0" applyFont="1" applyFill="1" applyBorder="1" applyAlignment="1" applyProtection="1">
      <alignment horizontal="center" vertical="center"/>
      <protection hidden="1"/>
    </xf>
    <xf numFmtId="0" fontId="20" fillId="6" borderId="8" xfId="0" applyFont="1" applyFill="1" applyBorder="1" applyAlignment="1" applyProtection="1">
      <alignment horizontal="justify" vertical="center" wrapText="1"/>
      <protection hidden="1"/>
    </xf>
    <xf numFmtId="4" fontId="20" fillId="6" borderId="8" xfId="0" applyNumberFormat="1" applyFont="1" applyFill="1" applyBorder="1" applyAlignment="1" applyProtection="1">
      <alignment horizontal="center" vertical="center" wrapText="1"/>
      <protection hidden="1"/>
    </xf>
    <xf numFmtId="0" fontId="21" fillId="6" borderId="6" xfId="0" applyFont="1" applyFill="1" applyBorder="1" applyAlignment="1" applyProtection="1">
      <alignment vertical="center"/>
      <protection hidden="1"/>
    </xf>
    <xf numFmtId="0" fontId="21" fillId="6" borderId="14" xfId="0" applyFont="1" applyFill="1" applyBorder="1" applyAlignment="1" applyProtection="1">
      <alignment vertical="center"/>
      <protection hidden="1"/>
    </xf>
    <xf numFmtId="0" fontId="18" fillId="0" borderId="0" xfId="0" applyFont="1"/>
    <xf numFmtId="0" fontId="0" fillId="0" borderId="4" xfId="0" applyBorder="1"/>
    <xf numFmtId="0" fontId="20" fillId="0" borderId="20" xfId="0" applyFont="1" applyBorder="1" applyAlignment="1" applyProtection="1">
      <alignment vertical="center" wrapText="1"/>
      <protection hidden="1"/>
    </xf>
    <xf numFmtId="0" fontId="20" fillId="0" borderId="10" xfId="0" applyFont="1" applyBorder="1" applyAlignment="1" applyProtection="1">
      <alignment vertical="center" wrapText="1"/>
      <protection hidden="1"/>
    </xf>
    <xf numFmtId="0" fontId="20" fillId="2" borderId="19" xfId="0" applyFont="1" applyFill="1" applyBorder="1" applyAlignment="1" applyProtection="1">
      <alignment vertical="center" wrapText="1"/>
      <protection hidden="1"/>
    </xf>
    <xf numFmtId="0" fontId="20" fillId="2" borderId="10" xfId="0" applyFont="1" applyFill="1" applyBorder="1" applyAlignment="1" applyProtection="1">
      <alignment vertical="center" wrapText="1"/>
      <protection hidden="1"/>
    </xf>
    <xf numFmtId="0" fontId="27" fillId="0" borderId="21" xfId="0" applyFont="1" applyBorder="1" applyAlignment="1">
      <alignment horizontal="center"/>
    </xf>
    <xf numFmtId="0" fontId="28" fillId="0" borderId="6" xfId="0" applyFont="1" applyBorder="1" applyAlignment="1">
      <alignment horizontal="center"/>
    </xf>
    <xf numFmtId="0" fontId="28" fillId="0" borderId="22" xfId="0" applyFont="1" applyBorder="1" applyAlignment="1">
      <alignment horizontal="center"/>
    </xf>
    <xf numFmtId="0" fontId="28" fillId="0" borderId="21" xfId="0" applyFont="1" applyBorder="1" applyAlignment="1">
      <alignment horizontal="center"/>
    </xf>
    <xf numFmtId="10" fontId="27" fillId="0" borderId="6" xfId="0" applyNumberFormat="1" applyFont="1" applyBorder="1" applyAlignment="1">
      <alignment horizontal="center"/>
    </xf>
    <xf numFmtId="10" fontId="27" fillId="0" borderId="22" xfId="0" applyNumberFormat="1" applyFont="1" applyBorder="1" applyAlignment="1">
      <alignment horizontal="center"/>
    </xf>
    <xf numFmtId="0" fontId="28" fillId="0" borderId="23" xfId="0" applyFont="1" applyBorder="1" applyAlignment="1">
      <alignment horizontal="center"/>
    </xf>
    <xf numFmtId="10" fontId="27" fillId="0" borderId="24" xfId="0" applyNumberFormat="1" applyFont="1" applyBorder="1" applyAlignment="1">
      <alignment horizontal="center"/>
    </xf>
    <xf numFmtId="10" fontId="27" fillId="0" borderId="25" xfId="0" applyNumberFormat="1" applyFont="1" applyBorder="1" applyAlignment="1">
      <alignment horizontal="center"/>
    </xf>
    <xf numFmtId="0" fontId="12" fillId="0" borderId="26" xfId="7" applyFont="1" applyBorder="1" applyAlignment="1">
      <alignment vertical="center"/>
    </xf>
    <xf numFmtId="0" fontId="12" fillId="0" borderId="27" xfId="7" applyFont="1" applyBorder="1" applyAlignment="1">
      <alignment vertical="center"/>
    </xf>
    <xf numFmtId="168" fontId="21" fillId="4" borderId="28" xfId="5" applyFont="1" applyFill="1" applyBorder="1" applyAlignment="1" applyProtection="1">
      <alignment horizontal="center" vertical="center"/>
      <protection hidden="1"/>
    </xf>
    <xf numFmtId="168" fontId="24" fillId="5" borderId="17" xfId="5" applyFont="1" applyFill="1" applyBorder="1" applyAlignment="1" applyProtection="1">
      <alignment horizontal="center" vertical="center"/>
      <protection hidden="1"/>
    </xf>
    <xf numFmtId="10" fontId="21" fillId="0" borderId="7" xfId="0" applyNumberFormat="1" applyFont="1" applyBorder="1" applyAlignment="1" applyProtection="1">
      <alignment horizontal="right" vertical="center"/>
      <protection hidden="1"/>
    </xf>
    <xf numFmtId="0" fontId="20" fillId="0" borderId="14" xfId="0" applyFont="1" applyBorder="1" applyAlignment="1" applyProtection="1">
      <alignment vertical="center" wrapText="1"/>
      <protection hidden="1"/>
    </xf>
    <xf numFmtId="0" fontId="20" fillId="0" borderId="29" xfId="0" applyFont="1" applyBorder="1" applyAlignment="1" applyProtection="1">
      <alignment vertical="center"/>
      <protection hidden="1"/>
    </xf>
    <xf numFmtId="0" fontId="20" fillId="0" borderId="15" xfId="0" applyFont="1" applyBorder="1" applyAlignment="1" applyProtection="1">
      <alignment vertical="center"/>
      <protection hidden="1"/>
    </xf>
    <xf numFmtId="0" fontId="21" fillId="6" borderId="8" xfId="0" applyFont="1" applyFill="1" applyBorder="1" applyAlignment="1" applyProtection="1">
      <alignment horizontal="center" vertical="center"/>
      <protection hidden="1"/>
    </xf>
    <xf numFmtId="0" fontId="21" fillId="0" borderId="14" xfId="0" applyFont="1" applyBorder="1" applyAlignment="1" applyProtection="1">
      <alignment vertical="center" wrapText="1"/>
      <protection hidden="1"/>
    </xf>
    <xf numFmtId="17" fontId="20" fillId="0" borderId="7" xfId="0" applyNumberFormat="1" applyFont="1" applyBorder="1" applyAlignment="1" applyProtection="1">
      <alignment horizontal="left" vertical="center" wrapText="1"/>
      <protection hidden="1"/>
    </xf>
    <xf numFmtId="0" fontId="21" fillId="2" borderId="8" xfId="0" applyFont="1" applyFill="1" applyBorder="1" applyAlignment="1" applyProtection="1">
      <alignment vertical="center" wrapText="1"/>
      <protection hidden="1"/>
    </xf>
    <xf numFmtId="0" fontId="21" fillId="2" borderId="7" xfId="0" applyFont="1" applyFill="1" applyBorder="1" applyAlignment="1" applyProtection="1">
      <alignment vertical="center" wrapText="1"/>
      <protection hidden="1"/>
    </xf>
    <xf numFmtId="10" fontId="20" fillId="0" borderId="3" xfId="0" applyNumberFormat="1" applyFont="1" applyBorder="1" applyAlignment="1" applyProtection="1">
      <alignment horizontal="center" vertical="center"/>
      <protection hidden="1"/>
    </xf>
    <xf numFmtId="0" fontId="6" fillId="0" borderId="0" xfId="0" applyFont="1" applyAlignment="1">
      <alignment horizontal="right"/>
    </xf>
    <xf numFmtId="0" fontId="9" fillId="0" borderId="0" xfId="0" applyFont="1" applyAlignment="1">
      <alignment horizontal="right"/>
    </xf>
    <xf numFmtId="10" fontId="6" fillId="0" borderId="0" xfId="0" applyNumberFormat="1" applyFont="1" applyAlignment="1">
      <alignment horizontal="left"/>
    </xf>
    <xf numFmtId="0" fontId="20" fillId="0" borderId="13" xfId="7" applyFont="1" applyBorder="1" applyAlignment="1">
      <alignment horizontal="center" vertical="center"/>
    </xf>
    <xf numFmtId="10" fontId="20" fillId="0" borderId="13" xfId="7" applyNumberFormat="1" applyFont="1" applyBorder="1" applyAlignment="1" applyProtection="1">
      <alignment horizontal="center" vertical="center"/>
      <protection hidden="1"/>
    </xf>
    <xf numFmtId="0" fontId="20" fillId="6" borderId="15" xfId="0" applyFont="1" applyFill="1" applyBorder="1" applyAlignment="1" applyProtection="1">
      <alignment horizontal="center" vertical="top" wrapText="1"/>
      <protection hidden="1"/>
    </xf>
    <xf numFmtId="0" fontId="20" fillId="0" borderId="8" xfId="0" applyFont="1" applyBorder="1" applyAlignment="1" applyProtection="1">
      <alignment horizontal="justify" vertical="center" wrapText="1"/>
      <protection hidden="1"/>
    </xf>
    <xf numFmtId="0" fontId="21" fillId="0" borderId="8" xfId="0" applyFont="1" applyBorder="1" applyAlignment="1" applyProtection="1">
      <alignment horizontal="justify" vertical="center" wrapText="1"/>
      <protection hidden="1"/>
    </xf>
    <xf numFmtId="0" fontId="0" fillId="0" borderId="29" xfId="0" applyBorder="1"/>
    <xf numFmtId="0" fontId="0" fillId="0" borderId="20" xfId="0" applyBorder="1"/>
    <xf numFmtId="164" fontId="6" fillId="0" borderId="0" xfId="23" applyFont="1" applyProtection="1">
      <protection hidden="1"/>
    </xf>
    <xf numFmtId="164" fontId="20" fillId="0" borderId="19" xfId="23" applyFont="1" applyBorder="1" applyAlignment="1" applyProtection="1">
      <alignment vertical="center"/>
      <protection hidden="1"/>
    </xf>
    <xf numFmtId="0" fontId="6" fillId="0" borderId="0" xfId="0" applyFont="1"/>
    <xf numFmtId="10" fontId="20" fillId="6" borderId="6" xfId="24" applyNumberFormat="1" applyFont="1" applyFill="1" applyBorder="1" applyAlignment="1" applyProtection="1">
      <alignment horizontal="center" vertical="center" wrapText="1"/>
      <protection hidden="1"/>
    </xf>
    <xf numFmtId="10" fontId="21" fillId="2" borderId="6" xfId="24" applyNumberFormat="1" applyFont="1" applyFill="1" applyBorder="1" applyAlignment="1" applyProtection="1">
      <alignment horizontal="center" vertical="center" wrapText="1"/>
      <protection hidden="1"/>
    </xf>
    <xf numFmtId="0" fontId="34" fillId="6" borderId="14" xfId="0" applyFont="1" applyFill="1" applyBorder="1" applyAlignment="1" applyProtection="1">
      <alignment horizontal="center" vertical="center" wrapText="1"/>
      <protection hidden="1"/>
    </xf>
    <xf numFmtId="4" fontId="6" fillId="0" borderId="0" xfId="0" applyNumberFormat="1" applyFont="1" applyProtection="1">
      <protection hidden="1"/>
    </xf>
    <xf numFmtId="0" fontId="37" fillId="0" borderId="0" xfId="0" applyFont="1" applyProtection="1">
      <protection hidden="1"/>
    </xf>
    <xf numFmtId="0" fontId="33" fillId="0" borderId="0" xfId="0" applyFont="1" applyProtection="1">
      <protection hidden="1"/>
    </xf>
    <xf numFmtId="0" fontId="20" fillId="0" borderId="0" xfId="11" applyFont="1" applyAlignment="1" applyProtection="1">
      <alignment vertical="center"/>
      <protection locked="0"/>
    </xf>
    <xf numFmtId="0" fontId="21" fillId="0" borderId="0" xfId="11" applyFont="1" applyAlignment="1" applyProtection="1">
      <alignment horizontal="center" vertical="center"/>
      <protection locked="0"/>
    </xf>
    <xf numFmtId="0" fontId="0" fillId="0" borderId="0" xfId="0" applyProtection="1">
      <protection locked="0"/>
    </xf>
    <xf numFmtId="0" fontId="18" fillId="0" borderId="0" xfId="0" applyFont="1" applyAlignment="1" applyProtection="1">
      <alignment horizontal="center"/>
      <protection locked="0"/>
    </xf>
    <xf numFmtId="174" fontId="21" fillId="0" borderId="16" xfId="11" applyNumberFormat="1" applyFont="1" applyBorder="1" applyAlignment="1" applyProtection="1">
      <alignment horizontal="center" vertical="center"/>
      <protection locked="0"/>
    </xf>
    <xf numFmtId="10" fontId="20" fillId="9" borderId="6" xfId="14" applyNumberFormat="1" applyFont="1" applyFill="1" applyBorder="1" applyAlignment="1" applyProtection="1">
      <alignment horizontal="center" vertical="center" wrapText="1"/>
      <protection locked="0"/>
    </xf>
    <xf numFmtId="9" fontId="21" fillId="0" borderId="0" xfId="11" applyNumberFormat="1" applyFont="1" applyAlignment="1" applyProtection="1">
      <alignment horizontal="center" vertical="center"/>
      <protection locked="0"/>
    </xf>
    <xf numFmtId="165" fontId="20" fillId="0" borderId="6" xfId="15" applyFont="1" applyFill="1" applyBorder="1" applyAlignment="1" applyProtection="1">
      <alignment horizontal="center" vertical="center" wrapText="1"/>
      <protection locked="0"/>
    </xf>
    <xf numFmtId="9" fontId="20" fillId="9" borderId="6" xfId="14" applyFont="1" applyFill="1" applyBorder="1" applyAlignment="1" applyProtection="1">
      <alignment horizontal="center" vertical="center" wrapText="1"/>
      <protection locked="0"/>
    </xf>
    <xf numFmtId="9" fontId="20" fillId="8" borderId="6" xfId="14" applyFont="1" applyFill="1" applyBorder="1" applyAlignment="1" applyProtection="1">
      <alignment horizontal="center" vertical="center" wrapText="1"/>
      <protection locked="0"/>
    </xf>
    <xf numFmtId="165" fontId="20" fillId="0" borderId="7" xfId="15" applyFont="1" applyFill="1" applyBorder="1" applyAlignment="1" applyProtection="1">
      <alignment horizontal="center" vertical="center" wrapText="1"/>
      <protection locked="0"/>
    </xf>
    <xf numFmtId="39" fontId="21" fillId="2" borderId="6" xfId="19" applyNumberFormat="1" applyFont="1" applyFill="1" applyBorder="1" applyAlignment="1" applyProtection="1">
      <alignment horizontal="center" vertical="center" wrapText="1"/>
      <protection locked="0"/>
    </xf>
    <xf numFmtId="0" fontId="20" fillId="0" borderId="1" xfId="11" applyFont="1" applyBorder="1" applyAlignment="1" applyProtection="1">
      <alignment vertical="center"/>
      <protection locked="0"/>
    </xf>
    <xf numFmtId="0" fontId="33" fillId="0" borderId="0" xfId="0" applyFont="1"/>
    <xf numFmtId="2" fontId="38" fillId="0" borderId="7" xfId="0" applyNumberFormat="1" applyFont="1" applyBorder="1" applyAlignment="1" applyProtection="1">
      <alignment horizontal="center" vertical="center"/>
      <protection hidden="1"/>
    </xf>
    <xf numFmtId="4" fontId="36" fillId="0" borderId="7" xfId="0" applyNumberFormat="1" applyFont="1" applyBorder="1" applyAlignment="1" applyProtection="1">
      <alignment horizontal="center" vertical="center" wrapText="1"/>
      <protection hidden="1"/>
    </xf>
    <xf numFmtId="2" fontId="36" fillId="0" borderId="0" xfId="18" applyNumberFormat="1" applyFont="1" applyBorder="1" applyAlignment="1" applyProtection="1">
      <alignment horizontal="center" vertical="center" wrapText="1"/>
      <protection hidden="1"/>
    </xf>
    <xf numFmtId="0" fontId="37" fillId="0" borderId="0" xfId="0" applyFont="1"/>
    <xf numFmtId="43" fontId="20" fillId="0" borderId="0" xfId="25" applyFont="1" applyAlignment="1" applyProtection="1">
      <alignment vertical="center"/>
      <protection locked="0"/>
    </xf>
    <xf numFmtId="10" fontId="21" fillId="2" borderId="9" xfId="24" applyNumberFormat="1" applyFont="1" applyFill="1" applyBorder="1" applyAlignment="1" applyProtection="1">
      <alignment horizontal="center" vertical="center" wrapText="1"/>
      <protection locked="0"/>
    </xf>
    <xf numFmtId="164" fontId="38" fillId="2" borderId="7" xfId="23" applyFont="1" applyFill="1" applyBorder="1" applyAlignment="1" applyProtection="1">
      <alignment horizontal="center" vertical="center"/>
      <protection hidden="1"/>
    </xf>
    <xf numFmtId="164" fontId="38" fillId="0" borderId="7" xfId="23" applyFont="1" applyBorder="1" applyAlignment="1" applyProtection="1">
      <alignment horizontal="center" vertical="center"/>
      <protection hidden="1"/>
    </xf>
    <xf numFmtId="164" fontId="36" fillId="0" borderId="7" xfId="23" applyFont="1" applyFill="1" applyBorder="1" applyAlignment="1" applyProtection="1">
      <alignment horizontal="center" vertical="center" wrapText="1"/>
      <protection hidden="1"/>
    </xf>
    <xf numFmtId="164" fontId="36" fillId="0" borderId="0" xfId="23" applyFont="1" applyBorder="1" applyAlignment="1" applyProtection="1">
      <alignment vertical="center" wrapText="1"/>
      <protection hidden="1"/>
    </xf>
    <xf numFmtId="164" fontId="37" fillId="0" borderId="0" xfId="23" applyFont="1"/>
    <xf numFmtId="164" fontId="33" fillId="0" borderId="0" xfId="23" applyFont="1"/>
    <xf numFmtId="164" fontId="33" fillId="0" borderId="0" xfId="23" applyFont="1" applyProtection="1">
      <protection hidden="1"/>
    </xf>
    <xf numFmtId="164" fontId="35" fillId="0" borderId="0" xfId="23" applyFont="1" applyAlignment="1" applyProtection="1">
      <alignment horizontal="center" vertical="center"/>
      <protection hidden="1"/>
    </xf>
    <xf numFmtId="0" fontId="21" fillId="6" borderId="14" xfId="0" applyFont="1" applyFill="1" applyBorder="1" applyAlignment="1" applyProtection="1">
      <alignment horizontal="center" wrapText="1"/>
      <protection hidden="1"/>
    </xf>
    <xf numFmtId="0" fontId="36" fillId="0" borderId="0" xfId="0" applyFont="1" applyAlignment="1" applyProtection="1">
      <alignment vertical="center"/>
      <protection hidden="1"/>
    </xf>
    <xf numFmtId="0" fontId="36" fillId="0" borderId="1" xfId="0" applyFont="1" applyBorder="1" applyAlignment="1" applyProtection="1">
      <alignment vertical="center"/>
      <protection hidden="1"/>
    </xf>
    <xf numFmtId="164" fontId="36" fillId="0" borderId="2" xfId="23" applyFont="1" applyBorder="1" applyAlignment="1" applyProtection="1">
      <alignment vertical="center"/>
      <protection hidden="1"/>
    </xf>
    <xf numFmtId="164" fontId="36" fillId="0" borderId="0" xfId="23" applyFont="1" applyAlignment="1" applyProtection="1">
      <alignment vertical="center"/>
      <protection hidden="1"/>
    </xf>
    <xf numFmtId="0" fontId="36" fillId="0" borderId="2" xfId="0" applyFont="1" applyBorder="1" applyAlignment="1" applyProtection="1">
      <alignment vertical="center"/>
      <protection hidden="1"/>
    </xf>
    <xf numFmtId="0" fontId="36" fillId="0" borderId="3" xfId="0" applyFont="1" applyBorder="1" applyAlignment="1" applyProtection="1">
      <alignment vertical="center"/>
      <protection hidden="1"/>
    </xf>
    <xf numFmtId="164" fontId="36" fillId="0" borderId="5" xfId="23" applyFont="1" applyBorder="1" applyAlignment="1" applyProtection="1">
      <alignment vertical="center"/>
      <protection hidden="1"/>
    </xf>
    <xf numFmtId="164" fontId="36" fillId="0" borderId="4" xfId="23" applyFont="1" applyBorder="1" applyAlignment="1" applyProtection="1">
      <alignment vertical="center"/>
      <protection hidden="1"/>
    </xf>
    <xf numFmtId="0" fontId="36" fillId="0" borderId="5" xfId="0" applyFont="1" applyBorder="1" applyAlignment="1" applyProtection="1">
      <alignment vertical="center"/>
      <protection hidden="1"/>
    </xf>
    <xf numFmtId="0" fontId="36" fillId="0" borderId="0" xfId="0" applyFont="1" applyAlignment="1" applyProtection="1">
      <alignment vertical="center" wrapText="1"/>
      <protection hidden="1"/>
    </xf>
    <xf numFmtId="0" fontId="36" fillId="0" borderId="8"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7" xfId="0" applyFont="1" applyBorder="1" applyAlignment="1" applyProtection="1">
      <alignment horizontal="justify" vertical="center" wrapText="1"/>
      <protection hidden="1"/>
    </xf>
    <xf numFmtId="164" fontId="38" fillId="0" borderId="7" xfId="23" applyFont="1" applyBorder="1" applyAlignment="1">
      <alignment horizontal="center" vertical="center"/>
    </xf>
    <xf numFmtId="0" fontId="38" fillId="0" borderId="7" xfId="0" applyFont="1" applyBorder="1" applyAlignment="1">
      <alignment horizontal="center" vertical="center"/>
    </xf>
    <xf numFmtId="164" fontId="38" fillId="0" borderId="7" xfId="23" applyFont="1" applyBorder="1" applyAlignment="1">
      <alignment horizontal="center" vertical="center" wrapText="1"/>
    </xf>
    <xf numFmtId="171" fontId="38" fillId="0" borderId="9" xfId="0" applyNumberFormat="1" applyFont="1" applyBorder="1" applyAlignment="1">
      <alignment horizontal="center" vertical="center" wrapText="1"/>
    </xf>
    <xf numFmtId="0" fontId="36" fillId="0" borderId="7" xfId="0" applyFont="1" applyBorder="1" applyAlignment="1" applyProtection="1">
      <alignment horizontal="center" vertical="center"/>
      <protection hidden="1"/>
    </xf>
    <xf numFmtId="0" fontId="36" fillId="0" borderId="7" xfId="0" applyFont="1" applyBorder="1" applyAlignment="1" applyProtection="1">
      <alignment horizontal="justify" vertical="center" wrapText="1"/>
      <protection hidden="1"/>
    </xf>
    <xf numFmtId="0" fontId="36" fillId="0" borderId="7" xfId="0" applyFont="1" applyBorder="1" applyAlignment="1" applyProtection="1">
      <alignment horizontal="center" vertical="center" wrapText="1"/>
      <protection hidden="1"/>
    </xf>
    <xf numFmtId="164" fontId="36" fillId="0" borderId="7" xfId="23" applyFont="1" applyFill="1" applyBorder="1" applyAlignment="1" applyProtection="1">
      <alignment horizontal="center" vertical="center" wrapText="1"/>
    </xf>
    <xf numFmtId="4" fontId="36" fillId="0" borderId="7" xfId="18" applyNumberFormat="1" applyFont="1" applyFill="1" applyBorder="1" applyAlignment="1" applyProtection="1">
      <alignment horizontal="center" vertical="center" wrapText="1"/>
    </xf>
    <xf numFmtId="4" fontId="36" fillId="0" borderId="9" xfId="18" applyNumberFormat="1" applyFont="1" applyFill="1" applyBorder="1" applyAlignment="1" applyProtection="1">
      <alignment horizontal="center" vertical="center" wrapText="1"/>
    </xf>
    <xf numFmtId="0" fontId="36" fillId="0" borderId="0" xfId="0" applyFont="1" applyAlignment="1" applyProtection="1">
      <alignment horizontal="justify" vertical="center" wrapText="1"/>
      <protection hidden="1"/>
    </xf>
    <xf numFmtId="0" fontId="36" fillId="0" borderId="0" xfId="0" applyFont="1" applyAlignment="1" applyProtection="1">
      <alignment horizontal="center" vertical="center" wrapText="1"/>
      <protection hidden="1"/>
    </xf>
    <xf numFmtId="165" fontId="36" fillId="0" borderId="0" xfId="18" applyFont="1" applyBorder="1" applyAlignment="1" applyProtection="1">
      <alignment vertical="center" wrapText="1"/>
      <protection hidden="1"/>
    </xf>
    <xf numFmtId="164" fontId="36" fillId="0" borderId="0" xfId="23" applyFont="1" applyAlignment="1" applyProtection="1">
      <alignment vertical="center" wrapText="1"/>
      <protection hidden="1"/>
    </xf>
    <xf numFmtId="164" fontId="37" fillId="0" borderId="0" xfId="23" applyFont="1" applyProtection="1">
      <protection hidden="1"/>
    </xf>
    <xf numFmtId="0" fontId="39" fillId="0" borderId="0" xfId="0" applyFont="1" applyProtection="1">
      <protection hidden="1"/>
    </xf>
    <xf numFmtId="0" fontId="35" fillId="0" borderId="0" xfId="0" applyFont="1" applyAlignment="1" applyProtection="1">
      <alignment horizontal="center" vertical="center"/>
      <protection hidden="1"/>
    </xf>
    <xf numFmtId="0" fontId="21" fillId="0" borderId="14" xfId="0" applyFont="1" applyBorder="1" applyAlignment="1" applyProtection="1">
      <alignment horizontal="center" vertical="center" wrapText="1"/>
      <protection hidden="1"/>
    </xf>
    <xf numFmtId="164" fontId="21" fillId="0" borderId="6" xfId="23" applyFont="1" applyFill="1" applyBorder="1" applyAlignment="1" applyProtection="1">
      <alignment horizontal="center" vertical="center" wrapText="1"/>
      <protection hidden="1"/>
    </xf>
    <xf numFmtId="164" fontId="21" fillId="0" borderId="9" xfId="23" applyFont="1" applyFill="1" applyBorder="1" applyAlignment="1" applyProtection="1">
      <alignment horizontal="center" vertical="center" wrapText="1"/>
      <protection hidden="1"/>
    </xf>
    <xf numFmtId="0" fontId="21" fillId="3" borderId="8" xfId="0" applyFont="1" applyFill="1" applyBorder="1" applyAlignment="1" applyProtection="1">
      <alignment horizontal="center" vertical="center"/>
      <protection hidden="1"/>
    </xf>
    <xf numFmtId="0" fontId="21" fillId="3" borderId="8" xfId="0" applyFont="1" applyFill="1" applyBorder="1" applyAlignment="1" applyProtection="1">
      <alignment horizontal="justify" vertical="center" wrapText="1"/>
      <protection hidden="1"/>
    </xf>
    <xf numFmtId="0" fontId="21" fillId="3" borderId="7" xfId="0" applyFont="1" applyFill="1" applyBorder="1" applyAlignment="1" applyProtection="1">
      <alignment horizontal="justify" vertical="center" wrapText="1"/>
      <protection hidden="1"/>
    </xf>
    <xf numFmtId="164" fontId="21" fillId="3" borderId="7" xfId="23" applyFont="1" applyFill="1" applyBorder="1" applyAlignment="1">
      <alignment vertical="center"/>
    </xf>
    <xf numFmtId="0" fontId="21" fillId="3" borderId="7" xfId="0" applyFont="1" applyFill="1" applyBorder="1" applyAlignment="1">
      <alignment vertical="center"/>
    </xf>
    <xf numFmtId="164" fontId="21" fillId="3" borderId="6" xfId="23" applyFont="1" applyFill="1" applyBorder="1" applyAlignment="1">
      <alignment horizontal="center" vertical="center" wrapText="1"/>
    </xf>
    <xf numFmtId="171" fontId="21" fillId="3" borderId="6" xfId="0" applyNumberFormat="1" applyFont="1" applyFill="1" applyBorder="1" applyAlignment="1">
      <alignment horizontal="center" vertical="center" wrapText="1"/>
    </xf>
    <xf numFmtId="164" fontId="20" fillId="0" borderId="0" xfId="0" applyNumberFormat="1" applyFont="1" applyAlignment="1" applyProtection="1">
      <alignment vertical="center" wrapText="1"/>
      <protection hidden="1"/>
    </xf>
    <xf numFmtId="164" fontId="21" fillId="2" borderId="7" xfId="23" applyFont="1" applyFill="1" applyBorder="1" applyAlignment="1">
      <alignment horizontal="center" vertical="center"/>
    </xf>
    <xf numFmtId="0" fontId="21" fillId="2" borderId="7" xfId="0" applyFont="1" applyFill="1" applyBorder="1" applyAlignment="1">
      <alignment horizontal="center" vertical="center"/>
    </xf>
    <xf numFmtId="164" fontId="21" fillId="2" borderId="6" xfId="23" applyFont="1" applyFill="1" applyBorder="1" applyAlignment="1">
      <alignment horizontal="center" vertical="center" wrapText="1"/>
    </xf>
    <xf numFmtId="171" fontId="21" fillId="2" borderId="6" xfId="0" applyNumberFormat="1" applyFont="1" applyFill="1" applyBorder="1" applyAlignment="1">
      <alignment horizontal="center" vertical="center" wrapText="1"/>
    </xf>
    <xf numFmtId="164" fontId="20" fillId="0" borderId="6" xfId="23" applyFont="1" applyFill="1" applyBorder="1" applyAlignment="1" applyProtection="1">
      <alignment horizontal="center" vertical="center" wrapText="1"/>
      <protection locked="0"/>
    </xf>
    <xf numFmtId="164" fontId="20" fillId="0" borderId="6" xfId="23" applyFont="1" applyFill="1" applyBorder="1" applyAlignment="1" applyProtection="1">
      <alignment horizontal="center" vertical="center" wrapText="1"/>
    </xf>
    <xf numFmtId="4" fontId="20" fillId="0" borderId="6" xfId="18" applyNumberFormat="1" applyFont="1" applyFill="1" applyBorder="1" applyAlignment="1" applyProtection="1">
      <alignment horizontal="center" vertical="center" wrapText="1"/>
    </xf>
    <xf numFmtId="171" fontId="20" fillId="0" borderId="6" xfId="18" applyNumberFormat="1" applyFont="1" applyFill="1" applyBorder="1" applyAlignment="1" applyProtection="1">
      <alignment horizontal="center" vertical="center" wrapText="1"/>
    </xf>
    <xf numFmtId="164" fontId="20" fillId="0" borderId="10" xfId="23" applyFont="1" applyBorder="1" applyAlignment="1" applyProtection="1">
      <alignment vertical="center"/>
      <protection hidden="1"/>
    </xf>
    <xf numFmtId="0" fontId="20" fillId="0" borderId="10" xfId="0" applyFont="1" applyBorder="1" applyAlignment="1" applyProtection="1">
      <alignment vertical="center"/>
      <protection hidden="1"/>
    </xf>
    <xf numFmtId="164" fontId="36" fillId="0" borderId="15" xfId="23" applyFont="1" applyFill="1" applyBorder="1" applyAlignment="1" applyProtection="1">
      <alignment horizontal="center" vertical="center" wrapText="1"/>
      <protection locked="0"/>
    </xf>
    <xf numFmtId="164" fontId="36" fillId="0" borderId="15" xfId="23" applyFont="1" applyFill="1" applyBorder="1" applyAlignment="1" applyProtection="1">
      <alignment horizontal="center" vertical="center" wrapText="1"/>
    </xf>
    <xf numFmtId="4" fontId="36" fillId="0" borderId="15" xfId="18" applyNumberFormat="1" applyFont="1" applyFill="1" applyBorder="1" applyAlignment="1" applyProtection="1">
      <alignment horizontal="center" vertical="center" wrapText="1"/>
    </xf>
    <xf numFmtId="171" fontId="36" fillId="0" borderId="15" xfId="18" applyNumberFormat="1" applyFont="1" applyFill="1" applyBorder="1" applyAlignment="1" applyProtection="1">
      <alignment horizontal="center" vertical="center" wrapText="1"/>
    </xf>
    <xf numFmtId="0" fontId="42" fillId="0" borderId="8" xfId="0" applyFont="1" applyBorder="1" applyAlignment="1" applyProtection="1">
      <alignment horizontal="center"/>
      <protection hidden="1"/>
    </xf>
    <xf numFmtId="0" fontId="41" fillId="0" borderId="8" xfId="0" applyFont="1" applyBorder="1" applyAlignment="1" applyProtection="1">
      <alignment horizontal="center" wrapText="1"/>
      <protection hidden="1"/>
    </xf>
    <xf numFmtId="164" fontId="21" fillId="0" borderId="7" xfId="23" applyFont="1" applyBorder="1" applyAlignment="1">
      <alignment horizontal="center" vertical="center"/>
    </xf>
    <xf numFmtId="0" fontId="21" fillId="0" borderId="7" xfId="0" applyFont="1" applyBorder="1" applyAlignment="1">
      <alignment horizontal="center" vertical="center"/>
    </xf>
    <xf numFmtId="164" fontId="21" fillId="0" borderId="7" xfId="23" applyFont="1" applyBorder="1" applyAlignment="1">
      <alignment horizontal="center" vertical="center" wrapText="1"/>
    </xf>
    <xf numFmtId="171" fontId="21" fillId="0" borderId="9" xfId="0" applyNumberFormat="1" applyFont="1" applyBorder="1" applyAlignment="1">
      <alignment horizontal="center" vertical="center" wrapText="1"/>
    </xf>
    <xf numFmtId="164" fontId="38" fillId="3" borderId="7" xfId="23" applyFont="1" applyFill="1" applyBorder="1" applyAlignment="1" applyProtection="1">
      <alignment vertical="center"/>
      <protection hidden="1"/>
    </xf>
    <xf numFmtId="164" fontId="21" fillId="6" borderId="7" xfId="23" applyFont="1" applyFill="1" applyBorder="1" applyAlignment="1" applyProtection="1">
      <alignment horizontal="right" vertical="center"/>
      <protection hidden="1"/>
    </xf>
    <xf numFmtId="173" fontId="20" fillId="6" borderId="9" xfId="23" applyNumberFormat="1" applyFont="1" applyFill="1" applyBorder="1" applyAlignment="1" applyProtection="1">
      <alignment horizontal="left" vertical="center" wrapText="1"/>
      <protection hidden="1"/>
    </xf>
    <xf numFmtId="164" fontId="21" fillId="6" borderId="6" xfId="23" applyFont="1" applyFill="1" applyBorder="1" applyAlignment="1" applyProtection="1">
      <alignment horizontal="center" vertical="center"/>
      <protection hidden="1"/>
    </xf>
    <xf numFmtId="164" fontId="3" fillId="0" borderId="6" xfId="23" applyFont="1" applyFill="1" applyBorder="1" applyAlignment="1" applyProtection="1">
      <alignment horizontal="center" vertical="center" wrapText="1"/>
      <protection locked="0"/>
    </xf>
    <xf numFmtId="0" fontId="44" fillId="0" borderId="8" xfId="0" applyFont="1" applyBorder="1" applyAlignment="1" applyProtection="1">
      <alignment horizontal="center"/>
      <protection hidden="1"/>
    </xf>
    <xf numFmtId="164" fontId="3" fillId="0" borderId="6" xfId="23" applyFont="1" applyFill="1" applyBorder="1" applyAlignment="1" applyProtection="1">
      <alignment horizontal="center" vertical="center" wrapText="1"/>
    </xf>
    <xf numFmtId="4" fontId="3" fillId="0" borderId="6" xfId="18" applyNumberFormat="1" applyFont="1" applyFill="1" applyBorder="1" applyAlignment="1" applyProtection="1">
      <alignment horizontal="center" vertical="center" wrapText="1"/>
    </xf>
    <xf numFmtId="171" fontId="3" fillId="0" borderId="6" xfId="18" applyNumberFormat="1" applyFont="1" applyFill="1" applyBorder="1" applyAlignment="1" applyProtection="1">
      <alignment horizontal="center" vertical="center" wrapText="1"/>
    </xf>
    <xf numFmtId="0" fontId="3"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41" fillId="0" borderId="8" xfId="0" applyFont="1" applyBorder="1" applyAlignment="1" applyProtection="1">
      <alignment horizontal="center"/>
      <protection hidden="1"/>
    </xf>
    <xf numFmtId="0" fontId="42" fillId="0" borderId="0" xfId="0" applyFont="1" applyProtection="1">
      <protection hidden="1"/>
    </xf>
    <xf numFmtId="0" fontId="42" fillId="0" borderId="0" xfId="0" applyFont="1"/>
    <xf numFmtId="0" fontId="41" fillId="0" borderId="0" xfId="0" applyFont="1" applyProtection="1">
      <protection hidden="1"/>
    </xf>
    <xf numFmtId="0" fontId="42" fillId="0" borderId="8" xfId="0" applyFont="1" applyBorder="1" applyAlignment="1" applyProtection="1">
      <alignment horizontal="center" vertical="center"/>
      <protection hidden="1"/>
    </xf>
    <xf numFmtId="164" fontId="21" fillId="2" borderId="7" xfId="23" applyFont="1" applyFill="1" applyBorder="1" applyAlignment="1" applyProtection="1">
      <alignment vertical="center" wrapText="1"/>
      <protection hidden="1"/>
    </xf>
    <xf numFmtId="164" fontId="21" fillId="2" borderId="7" xfId="23" applyFont="1" applyFill="1" applyBorder="1" applyAlignment="1" applyProtection="1">
      <alignment horizontal="right" vertical="center" wrapText="1"/>
      <protection hidden="1"/>
    </xf>
    <xf numFmtId="164" fontId="20" fillId="2" borderId="0" xfId="23" applyFont="1" applyFill="1" applyAlignment="1" applyProtection="1">
      <alignment vertical="center" wrapText="1"/>
      <protection hidden="1"/>
    </xf>
    <xf numFmtId="4" fontId="20" fillId="2" borderId="50" xfId="0" applyNumberFormat="1" applyFont="1" applyFill="1" applyBorder="1" applyAlignment="1" applyProtection="1">
      <alignment vertical="center" wrapText="1"/>
      <protection hidden="1"/>
    </xf>
    <xf numFmtId="0" fontId="21" fillId="0" borderId="7" xfId="0" applyFont="1" applyBorder="1" applyAlignment="1" applyProtection="1">
      <alignment horizontal="right" vertical="center" wrapText="1"/>
      <protection hidden="1"/>
    </xf>
    <xf numFmtId="164" fontId="21" fillId="0" borderId="7" xfId="23" applyFont="1" applyBorder="1" applyAlignment="1" applyProtection="1">
      <alignment horizontal="right" vertical="center" wrapText="1"/>
      <protection hidden="1"/>
    </xf>
    <xf numFmtId="164" fontId="21" fillId="0" borderId="7" xfId="23" applyFont="1" applyBorder="1" applyAlignment="1" applyProtection="1">
      <alignment horizontal="right" vertical="center"/>
      <protection hidden="1"/>
    </xf>
    <xf numFmtId="172" fontId="21" fillId="0" borderId="8" xfId="23" applyNumberFormat="1" applyFont="1" applyFill="1" applyBorder="1" applyAlignment="1" applyProtection="1">
      <alignment vertical="center" wrapText="1"/>
      <protection hidden="1"/>
    </xf>
    <xf numFmtId="4" fontId="21" fillId="0" borderId="9" xfId="18" applyNumberFormat="1" applyFont="1" applyFill="1" applyBorder="1" applyAlignment="1" applyProtection="1">
      <alignment vertical="center" wrapText="1"/>
      <protection hidden="1"/>
    </xf>
    <xf numFmtId="164" fontId="20" fillId="0" borderId="14" xfId="23" applyFont="1" applyFill="1" applyBorder="1" applyAlignment="1" applyProtection="1">
      <alignment horizontal="center" vertical="center" wrapText="1"/>
    </xf>
    <xf numFmtId="4" fontId="20" fillId="0" borderId="14" xfId="18" applyNumberFormat="1" applyFont="1" applyFill="1" applyBorder="1" applyAlignment="1" applyProtection="1">
      <alignment horizontal="center" vertical="center" wrapText="1"/>
    </xf>
    <xf numFmtId="171" fontId="20" fillId="0" borderId="14" xfId="18" applyNumberFormat="1" applyFont="1" applyFill="1" applyBorder="1" applyAlignment="1" applyProtection="1">
      <alignment horizontal="center" vertical="center" wrapText="1"/>
    </xf>
    <xf numFmtId="164" fontId="20" fillId="0" borderId="14" xfId="23" applyFont="1" applyFill="1" applyBorder="1" applyAlignment="1" applyProtection="1">
      <alignment horizontal="center" vertical="center" wrapText="1"/>
      <protection locked="0"/>
    </xf>
    <xf numFmtId="0" fontId="38" fillId="6" borderId="7" xfId="0" applyFont="1" applyFill="1" applyBorder="1" applyAlignment="1" applyProtection="1">
      <alignment horizontal="justify" vertical="center" wrapText="1"/>
      <protection hidden="1"/>
    </xf>
    <xf numFmtId="0" fontId="38" fillId="2" borderId="7" xfId="0" applyFont="1" applyFill="1" applyBorder="1" applyAlignment="1" applyProtection="1">
      <alignment vertical="center"/>
      <protection hidden="1"/>
    </xf>
    <xf numFmtId="0" fontId="38" fillId="2" borderId="9" xfId="0" applyFont="1" applyFill="1" applyBorder="1" applyAlignment="1" applyProtection="1">
      <alignment vertical="center"/>
      <protection hidden="1"/>
    </xf>
    <xf numFmtId="10" fontId="20" fillId="0" borderId="6" xfId="24" applyNumberFormat="1" applyFont="1" applyFill="1" applyBorder="1" applyAlignment="1" applyProtection="1">
      <alignment horizontal="center" vertical="center" wrapText="1"/>
      <protection hidden="1"/>
    </xf>
    <xf numFmtId="4" fontId="20" fillId="0" borderId="8" xfId="0" applyNumberFormat="1" applyFont="1" applyBorder="1" applyAlignment="1" applyProtection="1">
      <alignment horizontal="center" vertical="center" wrapText="1"/>
      <protection hidden="1"/>
    </xf>
    <xf numFmtId="164" fontId="43" fillId="2" borderId="7" xfId="23" applyFont="1" applyFill="1" applyBorder="1" applyAlignment="1" applyProtection="1">
      <alignment horizontal="center" vertical="center" wrapText="1"/>
      <protection hidden="1"/>
    </xf>
    <xf numFmtId="4" fontId="43" fillId="2" borderId="7" xfId="18" applyNumberFormat="1" applyFont="1" applyFill="1" applyBorder="1" applyAlignment="1" applyProtection="1">
      <alignment horizontal="center" vertical="center" wrapText="1"/>
      <protection hidden="1"/>
    </xf>
    <xf numFmtId="164" fontId="43" fillId="2" borderId="9" xfId="23" applyFont="1" applyFill="1" applyBorder="1" applyAlignment="1" applyProtection="1">
      <alignment horizontal="center" vertical="center" wrapText="1"/>
      <protection hidden="1"/>
    </xf>
    <xf numFmtId="164" fontId="43" fillId="2" borderId="6" xfId="23" applyFont="1" applyFill="1" applyBorder="1" applyAlignment="1" applyProtection="1">
      <alignment horizontal="center" vertical="center" wrapText="1"/>
      <protection hidden="1"/>
    </xf>
    <xf numFmtId="10" fontId="43" fillId="2" borderId="6" xfId="24" applyNumberFormat="1" applyFont="1" applyFill="1" applyBorder="1" applyAlignment="1" applyProtection="1">
      <alignment horizontal="center" vertical="center" wrapText="1"/>
      <protection hidden="1"/>
    </xf>
    <xf numFmtId="0" fontId="40" fillId="0" borderId="0" xfId="0" applyFont="1" applyAlignment="1" applyProtection="1">
      <alignment vertical="center"/>
      <protection hidden="1"/>
    </xf>
    <xf numFmtId="0" fontId="21" fillId="2" borderId="7" xfId="0" applyFont="1" applyFill="1" applyBorder="1" applyAlignment="1" applyProtection="1">
      <alignment vertical="center"/>
      <protection hidden="1"/>
    </xf>
    <xf numFmtId="0" fontId="21" fillId="2" borderId="9" xfId="0" applyFont="1" applyFill="1" applyBorder="1" applyAlignment="1" applyProtection="1">
      <alignment vertical="center"/>
      <protection hidden="1"/>
    </xf>
    <xf numFmtId="4" fontId="20" fillId="6" borderId="7" xfId="0" applyNumberFormat="1" applyFont="1" applyFill="1" applyBorder="1" applyAlignment="1" applyProtection="1">
      <alignment horizontal="center" vertical="center" wrapText="1"/>
      <protection hidden="1"/>
    </xf>
    <xf numFmtId="10" fontId="20" fillId="6" borderId="9" xfId="0" applyNumberFormat="1" applyFont="1" applyFill="1" applyBorder="1" applyAlignment="1">
      <alignment horizontal="center" vertical="center" wrapText="1"/>
    </xf>
    <xf numFmtId="10" fontId="21" fillId="2" borderId="6" xfId="0" applyNumberFormat="1" applyFont="1" applyFill="1" applyBorder="1" applyAlignment="1" applyProtection="1">
      <alignment horizontal="center" vertical="center" wrapText="1"/>
      <protection hidden="1"/>
    </xf>
    <xf numFmtId="3" fontId="21" fillId="0" borderId="8" xfId="18" applyNumberFormat="1" applyFont="1" applyFill="1" applyBorder="1" applyAlignment="1" applyProtection="1">
      <alignment wrapText="1"/>
      <protection hidden="1"/>
    </xf>
    <xf numFmtId="4" fontId="21" fillId="0" borderId="9" xfId="18" applyNumberFormat="1" applyFont="1" applyFill="1" applyBorder="1" applyAlignment="1" applyProtection="1">
      <alignment wrapText="1"/>
      <protection hidden="1"/>
    </xf>
    <xf numFmtId="0" fontId="21" fillId="2" borderId="9" xfId="0" applyFont="1" applyFill="1" applyBorder="1" applyAlignment="1" applyProtection="1">
      <alignment horizontal="right" vertical="center"/>
      <protection hidden="1"/>
    </xf>
    <xf numFmtId="0" fontId="21" fillId="0" borderId="8" xfId="0" applyFont="1" applyBorder="1" applyAlignment="1" applyProtection="1">
      <alignment vertical="center" wrapText="1"/>
      <protection hidden="1"/>
    </xf>
    <xf numFmtId="0" fontId="21" fillId="0" borderId="7" xfId="0" applyFont="1" applyBorder="1" applyAlignment="1" applyProtection="1">
      <alignment vertical="center" wrapText="1"/>
      <protection hidden="1"/>
    </xf>
    <xf numFmtId="0" fontId="21" fillId="0" borderId="9" xfId="0" applyFont="1" applyBorder="1" applyAlignment="1" applyProtection="1">
      <alignment horizontal="right" vertical="center"/>
      <protection hidden="1"/>
    </xf>
    <xf numFmtId="175" fontId="21" fillId="0" borderId="0" xfId="25" applyNumberFormat="1" applyFont="1" applyAlignment="1" applyProtection="1">
      <alignment horizontal="center" vertical="center"/>
      <protection locked="0"/>
    </xf>
    <xf numFmtId="175" fontId="21" fillId="0" borderId="0" xfId="11" applyNumberFormat="1" applyFont="1" applyAlignment="1" applyProtection="1">
      <alignment horizontal="center" vertical="center"/>
      <protection locked="0"/>
    </xf>
    <xf numFmtId="171" fontId="20" fillId="0" borderId="0" xfId="0" applyNumberFormat="1" applyFont="1" applyAlignment="1" applyProtection="1">
      <alignment vertical="center" wrapText="1"/>
      <protection hidden="1"/>
    </xf>
    <xf numFmtId="176" fontId="20" fillId="0" borderId="0" xfId="11" applyNumberFormat="1" applyFont="1" applyAlignment="1" applyProtection="1">
      <alignment vertical="center"/>
      <protection locked="0"/>
    </xf>
    <xf numFmtId="43" fontId="20" fillId="0" borderId="0" xfId="25" applyFont="1" applyBorder="1" applyAlignment="1" applyProtection="1">
      <alignment vertical="center"/>
      <protection locked="0"/>
    </xf>
    <xf numFmtId="10" fontId="20" fillId="9" borderId="9" xfId="14" applyNumberFormat="1" applyFont="1" applyFill="1" applyBorder="1" applyAlignment="1" applyProtection="1">
      <alignment horizontal="center" vertical="center" wrapText="1"/>
      <protection locked="0"/>
    </xf>
    <xf numFmtId="165" fontId="20" fillId="0" borderId="9" xfId="15" applyFont="1" applyFill="1" applyBorder="1" applyAlignment="1" applyProtection="1">
      <alignment horizontal="center" vertical="center" wrapText="1"/>
      <protection locked="0"/>
    </xf>
    <xf numFmtId="9" fontId="20" fillId="9" borderId="21" xfId="14" applyFont="1" applyFill="1" applyBorder="1" applyAlignment="1" applyProtection="1">
      <alignment horizontal="center" vertical="center" wrapText="1"/>
      <protection locked="0"/>
    </xf>
    <xf numFmtId="9" fontId="20" fillId="9" borderId="22" xfId="14" applyFont="1" applyFill="1" applyBorder="1" applyAlignment="1" applyProtection="1">
      <alignment horizontal="center" vertical="center" wrapText="1"/>
      <protection locked="0"/>
    </xf>
    <xf numFmtId="10" fontId="20" fillId="9" borderId="21" xfId="14" applyNumberFormat="1" applyFont="1" applyFill="1" applyBorder="1" applyAlignment="1" applyProtection="1">
      <alignment horizontal="center" vertical="center" wrapText="1"/>
      <protection locked="0"/>
    </xf>
    <xf numFmtId="10" fontId="20" fillId="9" borderId="22" xfId="14" applyNumberFormat="1" applyFont="1" applyFill="1" applyBorder="1" applyAlignment="1" applyProtection="1">
      <alignment horizontal="center" vertical="center" wrapText="1"/>
      <protection locked="0"/>
    </xf>
    <xf numFmtId="165" fontId="20" fillId="0" borderId="21" xfId="15" applyFont="1" applyFill="1" applyBorder="1" applyAlignment="1" applyProtection="1">
      <alignment horizontal="center" vertical="center" wrapText="1"/>
      <protection locked="0"/>
    </xf>
    <xf numFmtId="165" fontId="20" fillId="0" borderId="22" xfId="15" applyFont="1" applyFill="1" applyBorder="1" applyAlignment="1" applyProtection="1">
      <alignment horizontal="center" vertical="center" wrapText="1"/>
      <protection locked="0"/>
    </xf>
    <xf numFmtId="9" fontId="20" fillId="8" borderId="21" xfId="14" applyFont="1" applyFill="1" applyBorder="1" applyAlignment="1" applyProtection="1">
      <alignment horizontal="center" vertical="center" wrapText="1"/>
      <protection locked="0"/>
    </xf>
    <xf numFmtId="9" fontId="20" fillId="8" borderId="22" xfId="14" applyFont="1" applyFill="1" applyBorder="1" applyAlignment="1" applyProtection="1">
      <alignment horizontal="center" vertical="center" wrapText="1"/>
      <protection locked="0"/>
    </xf>
    <xf numFmtId="9" fontId="20" fillId="8" borderId="21" xfId="14" applyFont="1" applyFill="1" applyBorder="1" applyAlignment="1" applyProtection="1">
      <alignment horizontal="center" vertical="center"/>
      <protection locked="0"/>
    </xf>
    <xf numFmtId="165" fontId="20" fillId="0" borderId="58" xfId="15" applyFont="1" applyFill="1" applyBorder="1" applyAlignment="1" applyProtection="1">
      <alignment horizontal="center" vertical="center" wrapText="1"/>
      <protection locked="0"/>
    </xf>
    <xf numFmtId="165" fontId="20" fillId="0" borderId="30" xfId="15" applyFont="1" applyFill="1" applyBorder="1" applyAlignment="1" applyProtection="1">
      <alignment horizontal="center" vertical="center" wrapText="1"/>
      <protection locked="0"/>
    </xf>
    <xf numFmtId="39" fontId="21" fillId="2" borderId="21" xfId="19" applyNumberFormat="1" applyFont="1" applyFill="1" applyBorder="1" applyAlignment="1" applyProtection="1">
      <alignment horizontal="center" vertical="center" wrapText="1"/>
      <protection locked="0"/>
    </xf>
    <xf numFmtId="39" fontId="21" fillId="2" borderId="22" xfId="19" applyNumberFormat="1" applyFont="1" applyFill="1" applyBorder="1" applyAlignment="1" applyProtection="1">
      <alignment horizontal="center" vertical="center" wrapText="1"/>
      <protection locked="0"/>
    </xf>
    <xf numFmtId="10" fontId="21" fillId="2" borderId="21" xfId="24" applyNumberFormat="1" applyFont="1" applyFill="1" applyBorder="1" applyAlignment="1" applyProtection="1">
      <alignment horizontal="center" vertical="center" wrapText="1"/>
      <protection locked="0"/>
    </xf>
    <xf numFmtId="10" fontId="21" fillId="2" borderId="30" xfId="24" applyNumberFormat="1" applyFont="1" applyFill="1" applyBorder="1" applyAlignment="1" applyProtection="1">
      <alignment horizontal="center" vertical="center" wrapText="1"/>
      <protection locked="0"/>
    </xf>
    <xf numFmtId="10" fontId="21" fillId="2" borderId="23" xfId="24" applyNumberFormat="1" applyFont="1" applyFill="1" applyBorder="1" applyAlignment="1" applyProtection="1">
      <alignment horizontal="center" vertical="center" wrapText="1"/>
      <protection locked="0"/>
    </xf>
    <xf numFmtId="10" fontId="21" fillId="2" borderId="59" xfId="24" applyNumberFormat="1" applyFont="1" applyFill="1" applyBorder="1" applyAlignment="1" applyProtection="1">
      <alignment horizontal="center" vertical="center" wrapText="1"/>
      <protection locked="0"/>
    </xf>
    <xf numFmtId="10" fontId="21" fillId="2" borderId="60" xfId="24" applyNumberFormat="1" applyFont="1" applyFill="1" applyBorder="1" applyAlignment="1" applyProtection="1">
      <alignment horizontal="center" vertical="center" wrapText="1"/>
      <protection locked="0"/>
    </xf>
    <xf numFmtId="164" fontId="38" fillId="0" borderId="7" xfId="23" applyFont="1" applyFill="1" applyBorder="1" applyAlignment="1" applyProtection="1">
      <alignment horizontal="center" vertical="center"/>
      <protection hidden="1"/>
    </xf>
    <xf numFmtId="164" fontId="21" fillId="0" borderId="7" xfId="23" applyFont="1" applyFill="1" applyBorder="1" applyAlignment="1">
      <alignment horizontal="center" vertical="center"/>
    </xf>
    <xf numFmtId="164" fontId="21" fillId="0" borderId="6" xfId="23" applyFont="1" applyFill="1" applyBorder="1" applyAlignment="1">
      <alignment horizontal="center" vertical="center" wrapText="1"/>
    </xf>
    <xf numFmtId="171" fontId="21" fillId="0" borderId="6" xfId="0" applyNumberFormat="1" applyFont="1" applyBorder="1" applyAlignment="1">
      <alignment horizontal="center" vertical="center" wrapText="1"/>
    </xf>
    <xf numFmtId="164" fontId="32" fillId="0" borderId="6" xfId="23" applyFont="1" applyFill="1" applyBorder="1" applyAlignment="1" applyProtection="1">
      <alignment horizontal="center" vertical="center" wrapText="1"/>
    </xf>
    <xf numFmtId="43" fontId="20" fillId="0" borderId="0" xfId="25" applyFont="1" applyFill="1" applyAlignment="1" applyProtection="1">
      <alignment vertical="center" wrapText="1"/>
      <protection hidden="1"/>
    </xf>
    <xf numFmtId="43" fontId="20" fillId="0" borderId="0" xfId="0" applyNumberFormat="1" applyFont="1" applyAlignment="1" applyProtection="1">
      <alignment vertical="center" wrapText="1"/>
      <protection hidden="1"/>
    </xf>
    <xf numFmtId="9" fontId="20" fillId="9" borderId="8" xfId="14" applyFont="1" applyFill="1" applyBorder="1" applyAlignment="1" applyProtection="1">
      <alignment horizontal="center" vertical="center" wrapText="1"/>
      <protection locked="0"/>
    </xf>
    <xf numFmtId="10" fontId="20" fillId="9" borderId="8" xfId="14" applyNumberFormat="1" applyFont="1" applyFill="1" applyBorder="1" applyAlignment="1" applyProtection="1">
      <alignment horizontal="center" vertical="center" wrapText="1"/>
      <protection locked="0"/>
    </xf>
    <xf numFmtId="165" fontId="20" fillId="0" borderId="8" xfId="15" applyFont="1" applyFill="1" applyBorder="1" applyAlignment="1" applyProtection="1">
      <alignment horizontal="center" vertical="center" wrapText="1"/>
      <protection locked="0"/>
    </xf>
    <xf numFmtId="9" fontId="20" fillId="8" borderId="8" xfId="14" applyFont="1" applyFill="1" applyBorder="1" applyAlignment="1" applyProtection="1">
      <alignment horizontal="center" vertical="center" wrapText="1"/>
      <protection locked="0"/>
    </xf>
    <xf numFmtId="10" fontId="20" fillId="9" borderId="7" xfId="14" applyNumberFormat="1" applyFont="1" applyFill="1" applyBorder="1" applyAlignment="1" applyProtection="1">
      <alignment horizontal="center" vertical="center" wrapText="1"/>
      <protection locked="0"/>
    </xf>
    <xf numFmtId="39" fontId="21" fillId="2" borderId="8" xfId="19" applyNumberFormat="1" applyFont="1" applyFill="1" applyBorder="1" applyAlignment="1" applyProtection="1">
      <alignment horizontal="center" vertical="center" wrapText="1"/>
      <protection locked="0"/>
    </xf>
    <xf numFmtId="10" fontId="21" fillId="2" borderId="7" xfId="24" applyNumberFormat="1" applyFont="1" applyFill="1" applyBorder="1" applyAlignment="1" applyProtection="1">
      <alignment horizontal="center" vertical="center" wrapText="1"/>
      <protection locked="0"/>
    </xf>
    <xf numFmtId="10" fontId="21" fillId="2" borderId="62" xfId="24" applyNumberFormat="1" applyFont="1" applyFill="1" applyBorder="1" applyAlignment="1" applyProtection="1">
      <alignment horizontal="center" vertical="center" wrapText="1"/>
      <protection locked="0"/>
    </xf>
    <xf numFmtId="0" fontId="20" fillId="2" borderId="20" xfId="0" applyFont="1" applyFill="1" applyBorder="1" applyAlignment="1">
      <alignment vertical="center" wrapText="1"/>
    </xf>
    <xf numFmtId="0" fontId="20" fillId="2" borderId="19" xfId="0" applyFont="1" applyFill="1" applyBorder="1" applyAlignment="1">
      <alignment vertical="center" wrapText="1"/>
    </xf>
    <xf numFmtId="9" fontId="20" fillId="9" borderId="30" xfId="14" applyFont="1" applyFill="1" applyBorder="1" applyAlignment="1" applyProtection="1">
      <alignment horizontal="center" vertical="center" wrapText="1"/>
      <protection locked="0"/>
    </xf>
    <xf numFmtId="4" fontId="21" fillId="0" borderId="69" xfId="11" applyNumberFormat="1" applyFont="1" applyBorder="1" applyAlignment="1" applyProtection="1">
      <alignment horizontal="center" vertical="center"/>
      <protection locked="0"/>
    </xf>
    <xf numFmtId="4" fontId="21" fillId="0" borderId="66" xfId="11" applyNumberFormat="1" applyFont="1" applyBorder="1" applyAlignment="1" applyProtection="1">
      <alignment horizontal="center" vertical="center"/>
      <protection locked="0"/>
    </xf>
    <xf numFmtId="10" fontId="20" fillId="9" borderId="30" xfId="14" applyNumberFormat="1" applyFont="1" applyFill="1" applyBorder="1" applyAlignment="1" applyProtection="1">
      <alignment horizontal="center" vertical="center" wrapText="1"/>
      <protection locked="0"/>
    </xf>
    <xf numFmtId="9" fontId="20" fillId="8" borderId="30" xfId="14" applyFont="1" applyFill="1" applyBorder="1" applyAlignment="1" applyProtection="1">
      <alignment horizontal="center" vertical="center" wrapText="1"/>
      <protection locked="0"/>
    </xf>
    <xf numFmtId="4" fontId="21" fillId="0" borderId="69" xfId="11" applyNumberFormat="1" applyFont="1" applyBorder="1" applyAlignment="1" applyProtection="1">
      <alignment vertical="center"/>
      <protection locked="0"/>
    </xf>
    <xf numFmtId="4" fontId="21" fillId="0" borderId="30" xfId="11" applyNumberFormat="1" applyFont="1" applyBorder="1" applyAlignment="1" applyProtection="1">
      <alignment horizontal="center" vertical="center"/>
      <protection locked="0"/>
    </xf>
    <xf numFmtId="39" fontId="21" fillId="8" borderId="71" xfId="19" applyNumberFormat="1" applyFont="1" applyFill="1" applyBorder="1" applyAlignment="1" applyProtection="1">
      <alignment horizontal="center" vertical="center" wrapText="1"/>
      <protection locked="0"/>
    </xf>
    <xf numFmtId="10" fontId="21" fillId="8" borderId="30" xfId="24" applyNumberFormat="1" applyFont="1" applyFill="1" applyBorder="1" applyAlignment="1" applyProtection="1">
      <alignment horizontal="center" vertical="center" wrapText="1"/>
      <protection locked="0"/>
    </xf>
    <xf numFmtId="10" fontId="21" fillId="8" borderId="60" xfId="24" applyNumberFormat="1" applyFont="1" applyFill="1" applyBorder="1" applyAlignment="1" applyProtection="1">
      <alignment horizontal="center" vertical="center" wrapText="1"/>
      <protection locked="0"/>
    </xf>
    <xf numFmtId="44" fontId="20" fillId="0" borderId="0" xfId="0" applyNumberFormat="1" applyFont="1" applyAlignment="1" applyProtection="1">
      <alignment vertical="center"/>
      <protection hidden="1"/>
    </xf>
    <xf numFmtId="0" fontId="21" fillId="2" borderId="6"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8" xfId="0" applyFont="1" applyFill="1" applyBorder="1" applyAlignment="1" applyProtection="1">
      <alignment horizontal="justify" vertical="center" wrapText="1"/>
    </xf>
    <xf numFmtId="0" fontId="21" fillId="2" borderId="7" xfId="0" applyFont="1" applyFill="1" applyBorder="1" applyAlignment="1" applyProtection="1">
      <alignment horizontal="center" vertical="center"/>
    </xf>
    <xf numFmtId="2" fontId="21" fillId="2" borderId="7" xfId="0" applyNumberFormat="1" applyFont="1" applyFill="1" applyBorder="1" applyAlignment="1" applyProtection="1">
      <alignment horizontal="center" vertical="center"/>
    </xf>
    <xf numFmtId="0" fontId="20" fillId="0" borderId="6"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6" xfId="0" applyFont="1" applyBorder="1" applyAlignment="1" applyProtection="1">
      <alignment horizontal="justify" vertical="center" wrapText="1"/>
    </xf>
    <xf numFmtId="0" fontId="20" fillId="0" borderId="6" xfId="0" applyFont="1" applyBorder="1" applyAlignment="1" applyProtection="1">
      <alignment horizontal="center" vertical="center" wrapText="1"/>
    </xf>
    <xf numFmtId="4" fontId="20" fillId="0" borderId="6" xfId="0" applyNumberFormat="1" applyFont="1" applyBorder="1" applyAlignment="1" applyProtection="1">
      <alignment horizontal="center" vertical="center" wrapText="1"/>
    </xf>
    <xf numFmtId="0" fontId="21" fillId="0" borderId="6"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8" xfId="0" applyFont="1" applyBorder="1" applyAlignment="1" applyProtection="1">
      <alignment horizontal="justify" vertical="center" wrapText="1"/>
    </xf>
    <xf numFmtId="0" fontId="21" fillId="0" borderId="7" xfId="0" applyFont="1" applyBorder="1" applyAlignment="1" applyProtection="1">
      <alignment horizontal="center" vertical="center"/>
    </xf>
    <xf numFmtId="2" fontId="21" fillId="0" borderId="7" xfId="0" applyNumberFormat="1" applyFont="1" applyBorder="1" applyAlignment="1" applyProtection="1">
      <alignment horizontal="center" vertical="center"/>
    </xf>
    <xf numFmtId="0" fontId="36" fillId="0" borderId="8" xfId="0" applyFont="1" applyBorder="1" applyAlignment="1" applyProtection="1">
      <alignment horizontal="center" vertical="center"/>
    </xf>
    <xf numFmtId="0" fontId="38" fillId="0" borderId="7" xfId="0" applyFont="1" applyBorder="1" applyAlignment="1" applyProtection="1">
      <alignment horizontal="center" vertical="center"/>
    </xf>
    <xf numFmtId="0" fontId="38" fillId="0" borderId="7" xfId="0" applyFont="1" applyBorder="1" applyAlignment="1" applyProtection="1">
      <alignment horizontal="justify" vertical="center" wrapText="1"/>
    </xf>
    <xf numFmtId="2" fontId="38" fillId="0" borderId="7" xfId="0" applyNumberFormat="1" applyFont="1" applyBorder="1" applyAlignment="1" applyProtection="1">
      <alignment horizontal="center" vertical="center"/>
    </xf>
    <xf numFmtId="0" fontId="21" fillId="3" borderId="8" xfId="0" applyFont="1" applyFill="1" applyBorder="1" applyAlignment="1" applyProtection="1">
      <alignment horizontal="center" vertical="center"/>
    </xf>
    <xf numFmtId="0" fontId="21" fillId="3" borderId="8" xfId="0" applyFont="1" applyFill="1" applyBorder="1" applyAlignment="1" applyProtection="1">
      <alignment horizontal="justify" vertical="center" wrapText="1"/>
    </xf>
    <xf numFmtId="0" fontId="21" fillId="3" borderId="7" xfId="0" applyFont="1" applyFill="1" applyBorder="1" applyAlignment="1" applyProtection="1">
      <alignment horizontal="justify" vertical="center" wrapText="1"/>
    </xf>
    <xf numFmtId="0" fontId="20" fillId="0" borderId="8" xfId="0" quotePrefix="1" applyFont="1" applyBorder="1" applyAlignment="1" applyProtection="1">
      <alignment horizontal="center" vertical="center"/>
    </xf>
    <xf numFmtId="0" fontId="20" fillId="0" borderId="8" xfId="0" applyFont="1" applyBorder="1" applyAlignment="1" applyProtection="1">
      <alignment horizontal="justify" vertical="center" wrapText="1"/>
    </xf>
    <xf numFmtId="0" fontId="20" fillId="0" borderId="14" xfId="0" applyFont="1" applyBorder="1" applyAlignment="1" applyProtection="1">
      <alignment horizontal="center" vertical="center"/>
    </xf>
    <xf numFmtId="0" fontId="20" fillId="0" borderId="20" xfId="0" applyFont="1" applyBorder="1" applyAlignment="1" applyProtection="1">
      <alignment horizontal="justify" vertical="top" wrapText="1"/>
    </xf>
    <xf numFmtId="0" fontId="20" fillId="0" borderId="14" xfId="0" applyFont="1" applyBorder="1" applyAlignment="1" applyProtection="1">
      <alignment horizontal="center" vertical="center" wrapText="1"/>
    </xf>
    <xf numFmtId="4" fontId="20" fillId="0" borderId="14" xfId="0" applyNumberFormat="1" applyFont="1" applyBorder="1" applyAlignment="1" applyProtection="1">
      <alignment horizontal="center" vertical="center" wrapText="1"/>
    </xf>
    <xf numFmtId="0" fontId="36" fillId="0" borderId="15" xfId="0" applyFont="1" applyBorder="1" applyAlignment="1" applyProtection="1">
      <alignment horizontal="center" vertical="center"/>
    </xf>
    <xf numFmtId="0" fontId="36" fillId="0" borderId="3" xfId="0" applyFont="1" applyBorder="1" applyAlignment="1" applyProtection="1">
      <alignment horizontal="center" vertical="center"/>
    </xf>
    <xf numFmtId="0" fontId="20" fillId="0" borderId="3" xfId="0" applyFont="1" applyBorder="1" applyAlignment="1" applyProtection="1">
      <alignment horizontal="justify" vertical="top" wrapText="1"/>
    </xf>
    <xf numFmtId="0" fontId="20" fillId="0" borderId="15" xfId="0" applyFont="1" applyBorder="1" applyAlignment="1" applyProtection="1">
      <alignment horizontal="center" vertical="center" wrapText="1"/>
    </xf>
    <xf numFmtId="4" fontId="20" fillId="0" borderId="15" xfId="0" applyNumberFormat="1" applyFont="1" applyBorder="1" applyAlignment="1" applyProtection="1">
      <alignment horizontal="center" vertical="center" wrapText="1"/>
    </xf>
    <xf numFmtId="164" fontId="21" fillId="2" borderId="7" xfId="23" applyFont="1" applyFill="1" applyBorder="1" applyAlignment="1" applyProtection="1">
      <alignment horizontal="center" vertical="center"/>
    </xf>
    <xf numFmtId="2" fontId="38" fillId="2" borderId="7" xfId="0" applyNumberFormat="1" applyFont="1" applyFill="1" applyBorder="1" applyAlignment="1" applyProtection="1">
      <alignment horizontal="center"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justify" vertical="center" wrapText="1"/>
    </xf>
    <xf numFmtId="0" fontId="3" fillId="0" borderId="6" xfId="0" applyFont="1" applyBorder="1" applyAlignment="1" applyProtection="1">
      <alignment horizontal="center" vertical="center" wrapText="1"/>
    </xf>
    <xf numFmtId="4" fontId="3" fillId="0" borderId="6" xfId="0" applyNumberFormat="1" applyFont="1" applyBorder="1" applyAlignment="1" applyProtection="1">
      <alignment horizontal="center" vertical="center" wrapText="1"/>
    </xf>
    <xf numFmtId="0" fontId="3" fillId="0" borderId="8" xfId="0" quotePrefix="1" applyFont="1" applyBorder="1" applyAlignment="1" applyProtection="1">
      <alignment horizontal="center" vertical="center"/>
    </xf>
    <xf numFmtId="0" fontId="1" fillId="0" borderId="6" xfId="0" applyFont="1" applyBorder="1" applyAlignment="1" applyProtection="1">
      <alignment horizontal="justify" vertical="center" wrapText="1"/>
    </xf>
    <xf numFmtId="0" fontId="3" fillId="0" borderId="8"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1" fillId="0" borderId="7" xfId="0" applyFont="1" applyBorder="1" applyAlignment="1" applyProtection="1">
      <alignment horizontal="justify" vertical="center" wrapText="1"/>
    </xf>
    <xf numFmtId="0" fontId="21" fillId="2" borderId="7" xfId="0" applyFont="1" applyFill="1" applyBorder="1" applyAlignment="1" applyProtection="1">
      <alignment horizontal="justify" vertical="center" wrapText="1"/>
    </xf>
    <xf numFmtId="0" fontId="20" fillId="6" borderId="8" xfId="0" applyFont="1" applyFill="1" applyBorder="1" applyAlignment="1" applyProtection="1">
      <alignment horizontal="center" vertical="center"/>
    </xf>
    <xf numFmtId="0" fontId="20" fillId="6" borderId="8" xfId="0" applyFont="1" applyFill="1" applyBorder="1" applyAlignment="1" applyProtection="1">
      <alignment horizontal="justify" vertical="center" wrapText="1"/>
    </xf>
    <xf numFmtId="0" fontId="21" fillId="6" borderId="7" xfId="0" applyFont="1" applyFill="1" applyBorder="1" applyAlignment="1" applyProtection="1">
      <alignment horizontal="justify" vertical="center" wrapText="1"/>
    </xf>
    <xf numFmtId="0" fontId="20" fillId="0" borderId="7" xfId="0" applyFont="1" applyBorder="1" applyAlignment="1" applyProtection="1">
      <alignment horizontal="justify" vertical="center" wrapText="1"/>
    </xf>
    <xf numFmtId="0" fontId="20" fillId="0" borderId="7" xfId="0" applyFont="1" applyBorder="1" applyAlignment="1" applyProtection="1">
      <alignment horizontal="center" vertical="center" wrapText="1"/>
    </xf>
    <xf numFmtId="0" fontId="36" fillId="0" borderId="7" xfId="0" applyFont="1" applyBorder="1" applyAlignment="1" applyProtection="1">
      <alignment horizontal="justify" vertical="center" wrapText="1"/>
    </xf>
    <xf numFmtId="0" fontId="36" fillId="0" borderId="7" xfId="0" applyFont="1" applyBorder="1" applyAlignment="1" applyProtection="1">
      <alignment horizontal="center" vertical="center" wrapText="1"/>
    </xf>
    <xf numFmtId="0" fontId="21" fillId="2" borderId="8" xfId="0" applyFont="1" applyFill="1" applyBorder="1" applyAlignment="1" applyProtection="1">
      <alignment vertical="center"/>
    </xf>
    <xf numFmtId="0" fontId="38" fillId="2" borderId="7" xfId="0" applyFont="1" applyFill="1" applyBorder="1" applyAlignment="1" applyProtection="1">
      <alignment vertical="center"/>
    </xf>
    <xf numFmtId="0" fontId="38" fillId="6" borderId="7" xfId="0" applyFont="1" applyFill="1" applyBorder="1" applyAlignment="1" applyProtection="1">
      <alignment horizontal="justify" vertical="center" wrapText="1"/>
    </xf>
    <xf numFmtId="0" fontId="36" fillId="6" borderId="8" xfId="0" applyFont="1" applyFill="1" applyBorder="1" applyAlignment="1" applyProtection="1">
      <alignment horizontal="center" vertical="center"/>
    </xf>
    <xf numFmtId="0" fontId="36" fillId="6" borderId="7" xfId="0" applyFont="1" applyFill="1" applyBorder="1" applyAlignment="1" applyProtection="1">
      <alignment horizontal="justify" vertical="center" wrapText="1"/>
    </xf>
    <xf numFmtId="0" fontId="21" fillId="2" borderId="7" xfId="0" applyFont="1" applyFill="1" applyBorder="1" applyAlignment="1" applyProtection="1">
      <alignment vertical="center"/>
    </xf>
    <xf numFmtId="0" fontId="21" fillId="6" borderId="6" xfId="0" applyFont="1" applyFill="1" applyBorder="1" applyAlignment="1" applyProtection="1">
      <alignment horizontal="center" vertical="center"/>
    </xf>
    <xf numFmtId="0" fontId="21" fillId="6" borderId="63" xfId="0" applyFont="1" applyFill="1" applyBorder="1" applyAlignment="1" applyProtection="1">
      <alignment vertical="center"/>
    </xf>
    <xf numFmtId="0" fontId="20" fillId="0" borderId="61" xfId="0" applyFont="1" applyBorder="1" applyAlignment="1" applyProtection="1">
      <alignment vertical="center"/>
    </xf>
    <xf numFmtId="0" fontId="20" fillId="0" borderId="56" xfId="0" applyFont="1" applyBorder="1" applyAlignment="1" applyProtection="1">
      <alignment vertical="center"/>
    </xf>
    <xf numFmtId="165" fontId="20" fillId="0" borderId="56" xfId="19" applyFont="1" applyBorder="1" applyAlignment="1" applyProtection="1">
      <alignment vertical="center"/>
    </xf>
    <xf numFmtId="165" fontId="20" fillId="0" borderId="64" xfId="19" applyFont="1" applyBorder="1" applyAlignment="1" applyProtection="1">
      <alignment vertical="center"/>
    </xf>
    <xf numFmtId="165" fontId="20" fillId="0" borderId="65" xfId="19" applyFont="1" applyBorder="1" applyAlignment="1" applyProtection="1">
      <alignment vertical="center"/>
    </xf>
    <xf numFmtId="165" fontId="20" fillId="0" borderId="38" xfId="19" applyFont="1" applyBorder="1" applyAlignment="1" applyProtection="1">
      <alignment vertical="center"/>
    </xf>
    <xf numFmtId="0" fontId="20" fillId="0" borderId="39" xfId="0" applyFont="1" applyBorder="1" applyAlignment="1" applyProtection="1">
      <alignment vertical="center" wrapText="1"/>
    </xf>
    <xf numFmtId="0" fontId="21" fillId="6" borderId="21" xfId="0" applyFont="1" applyFill="1" applyBorder="1" applyAlignment="1" applyProtection="1">
      <alignment vertical="center"/>
    </xf>
    <xf numFmtId="0" fontId="20" fillId="0" borderId="8" xfId="0" applyFont="1" applyBorder="1" applyAlignment="1" applyProtection="1">
      <alignment vertical="center"/>
    </xf>
    <xf numFmtId="0" fontId="20" fillId="0" borderId="7" xfId="0" applyFont="1" applyBorder="1" applyAlignment="1" applyProtection="1">
      <alignment vertical="center"/>
    </xf>
    <xf numFmtId="165" fontId="20" fillId="0" borderId="7" xfId="19" applyFont="1" applyBorder="1" applyAlignment="1" applyProtection="1">
      <alignment vertical="center"/>
    </xf>
    <xf numFmtId="165" fontId="20" fillId="0" borderId="9" xfId="19" applyFont="1" applyBorder="1" applyAlignment="1" applyProtection="1">
      <alignment vertical="center"/>
    </xf>
    <xf numFmtId="165" fontId="20" fillId="0" borderId="1" xfId="19" applyFont="1" applyBorder="1" applyAlignment="1" applyProtection="1">
      <alignment vertical="center"/>
    </xf>
    <xf numFmtId="165" fontId="20" fillId="0" borderId="0" xfId="19" applyFont="1" applyBorder="1" applyAlignment="1" applyProtection="1">
      <alignment vertical="center"/>
    </xf>
    <xf numFmtId="0" fontId="20" fillId="0" borderId="66" xfId="0" applyFont="1" applyBorder="1" applyAlignment="1" applyProtection="1">
      <alignment vertical="center"/>
    </xf>
    <xf numFmtId="0" fontId="21" fillId="6" borderId="67" xfId="0" applyFont="1" applyFill="1" applyBorder="1" applyAlignment="1" applyProtection="1">
      <alignment vertical="center"/>
    </xf>
    <xf numFmtId="0" fontId="21" fillId="6" borderId="68" xfId="0" applyFont="1" applyFill="1" applyBorder="1" applyAlignment="1" applyProtection="1">
      <alignment vertical="center"/>
    </xf>
    <xf numFmtId="165" fontId="20" fillId="0" borderId="3" xfId="19" applyFont="1" applyBorder="1" applyAlignment="1" applyProtection="1">
      <alignment vertical="center"/>
    </xf>
    <xf numFmtId="165" fontId="20" fillId="0" borderId="4" xfId="19" applyFont="1" applyBorder="1" applyAlignment="1" applyProtection="1">
      <alignment vertical="center"/>
    </xf>
    <xf numFmtId="0" fontId="20" fillId="0" borderId="69" xfId="0" applyFont="1" applyBorder="1" applyAlignment="1" applyProtection="1">
      <alignment vertical="center"/>
    </xf>
    <xf numFmtId="0" fontId="20" fillId="2" borderId="58" xfId="0" applyFont="1" applyFill="1" applyBorder="1" applyAlignment="1" applyProtection="1">
      <alignment vertical="center" wrapText="1"/>
    </xf>
    <xf numFmtId="0" fontId="20" fillId="2" borderId="7" xfId="0" applyFont="1" applyFill="1" applyBorder="1" applyAlignment="1" applyProtection="1">
      <alignment vertical="center" wrapText="1"/>
    </xf>
    <xf numFmtId="0" fontId="20" fillId="2" borderId="30" xfId="0" applyFont="1" applyFill="1" applyBorder="1" applyAlignment="1" applyProtection="1">
      <alignment vertical="center" wrapText="1"/>
    </xf>
    <xf numFmtId="0" fontId="21" fillId="6" borderId="21" xfId="0" applyFont="1" applyFill="1" applyBorder="1" applyAlignment="1" applyProtection="1">
      <alignment horizontal="center" vertical="center" wrapText="1"/>
    </xf>
    <xf numFmtId="0" fontId="20" fillId="0" borderId="21" xfId="0" applyFont="1" applyBorder="1" applyAlignment="1" applyProtection="1">
      <alignment horizontal="center" vertical="center"/>
    </xf>
    <xf numFmtId="14" fontId="20" fillId="0" borderId="6" xfId="0" applyNumberFormat="1" applyFont="1" applyBorder="1" applyAlignment="1" applyProtection="1">
      <alignment horizontal="center" vertical="center"/>
    </xf>
    <xf numFmtId="0" fontId="20" fillId="0" borderId="21" xfId="0" applyFont="1" applyBorder="1" applyAlignment="1" applyProtection="1">
      <alignment vertical="center"/>
    </xf>
    <xf numFmtId="0" fontId="20" fillId="0" borderId="6" xfId="0" applyFont="1" applyBorder="1" applyAlignment="1" applyProtection="1">
      <alignment vertical="center"/>
    </xf>
    <xf numFmtId="0" fontId="20" fillId="0" borderId="67" xfId="0" applyFont="1" applyBorder="1" applyAlignment="1" applyProtection="1">
      <alignment horizontal="center" vertical="center"/>
    </xf>
    <xf numFmtId="0" fontId="20" fillId="0" borderId="3" xfId="0" applyFont="1" applyBorder="1" applyAlignment="1" applyProtection="1">
      <alignment horizontal="center" vertical="center"/>
    </xf>
    <xf numFmtId="0" fontId="0" fillId="0" borderId="4" xfId="0" applyBorder="1" applyProtection="1"/>
    <xf numFmtId="0" fontId="0" fillId="0" borderId="69" xfId="0" applyBorder="1" applyProtection="1"/>
    <xf numFmtId="165" fontId="21" fillId="0" borderId="21" xfId="19" applyFont="1" applyBorder="1" applyAlignment="1" applyProtection="1">
      <alignment horizontal="center" vertical="center" wrapText="1"/>
    </xf>
    <xf numFmtId="165" fontId="21" fillId="0" borderId="6" xfId="19" applyFont="1" applyBorder="1" applyAlignment="1" applyProtection="1">
      <alignment horizontal="center" vertical="center" wrapText="1"/>
    </xf>
    <xf numFmtId="165" fontId="21" fillId="0" borderId="8" xfId="19" applyFont="1" applyBorder="1" applyAlignment="1" applyProtection="1">
      <alignment horizontal="center" vertical="center" wrapText="1"/>
    </xf>
    <xf numFmtId="165" fontId="21" fillId="0" borderId="22" xfId="19" applyFont="1" applyBorder="1" applyAlignment="1" applyProtection="1">
      <alignment horizontal="center" vertical="center" wrapText="1"/>
    </xf>
    <xf numFmtId="0" fontId="21" fillId="0" borderId="21" xfId="11" applyFont="1" applyBorder="1" applyAlignment="1" applyProtection="1">
      <alignment horizontal="center" vertical="center" wrapText="1"/>
    </xf>
    <xf numFmtId="0" fontId="21" fillId="0" borderId="6" xfId="11" applyFont="1" applyBorder="1" applyAlignment="1" applyProtection="1">
      <alignment horizontal="center" vertical="center" wrapText="1"/>
    </xf>
    <xf numFmtId="0" fontId="21" fillId="0" borderId="8" xfId="11" applyFont="1" applyBorder="1" applyAlignment="1" applyProtection="1">
      <alignment horizontal="center" vertical="center" wrapText="1"/>
    </xf>
    <xf numFmtId="0" fontId="21" fillId="0" borderId="22" xfId="11" applyFont="1" applyBorder="1" applyAlignment="1" applyProtection="1">
      <alignment horizontal="center" vertical="center" wrapText="1"/>
    </xf>
    <xf numFmtId="0" fontId="21" fillId="8" borderId="21" xfId="11" applyFont="1" applyFill="1" applyBorder="1" applyAlignment="1" applyProtection="1">
      <alignment horizontal="center" vertical="center" wrapText="1"/>
    </xf>
    <xf numFmtId="0" fontId="21" fillId="8" borderId="8" xfId="11" applyFont="1" applyFill="1" applyBorder="1" applyAlignment="1" applyProtection="1">
      <alignment horizontal="left" vertical="center" wrapText="1"/>
    </xf>
    <xf numFmtId="0" fontId="20" fillId="0" borderId="67" xfId="11" applyFont="1" applyBorder="1" applyAlignment="1" applyProtection="1">
      <alignment horizontal="center" vertical="center" wrapText="1"/>
    </xf>
    <xf numFmtId="0" fontId="20" fillId="0" borderId="3" xfId="11" applyFont="1" applyBorder="1" applyAlignment="1" applyProtection="1">
      <alignment horizontal="left" vertical="center" wrapText="1"/>
    </xf>
    <xf numFmtId="0" fontId="20" fillId="0" borderId="21" xfId="11" applyFont="1" applyBorder="1" applyAlignment="1" applyProtection="1">
      <alignment horizontal="center" vertical="center" wrapText="1"/>
    </xf>
    <xf numFmtId="0" fontId="20" fillId="0" borderId="8" xfId="11" applyFont="1" applyBorder="1" applyAlignment="1" applyProtection="1">
      <alignment horizontal="center" vertical="center" wrapText="1"/>
    </xf>
    <xf numFmtId="0" fontId="21" fillId="8" borderId="8" xfId="11" applyFont="1" applyFill="1" applyBorder="1" applyAlignment="1" applyProtection="1">
      <alignment horizontal="left" vertical="center"/>
    </xf>
    <xf numFmtId="0" fontId="20" fillId="0" borderId="58" xfId="11" applyFont="1" applyBorder="1" applyAlignment="1" applyProtection="1">
      <alignment horizontal="center" vertical="center" wrapText="1"/>
    </xf>
    <xf numFmtId="0" fontId="20" fillId="0" borderId="7" xfId="11" applyFont="1" applyBorder="1" applyAlignment="1" applyProtection="1">
      <alignment horizontal="center" vertical="center" wrapText="1"/>
    </xf>
    <xf numFmtId="0" fontId="21" fillId="6" borderId="6" xfId="0" applyFont="1" applyFill="1" applyBorder="1" applyAlignment="1" applyProtection="1">
      <alignment vertical="center"/>
    </xf>
    <xf numFmtId="0" fontId="0" fillId="0" borderId="0" xfId="0" applyProtection="1"/>
    <xf numFmtId="0" fontId="20" fillId="0" borderId="2" xfId="0" applyFont="1" applyBorder="1" applyAlignment="1" applyProtection="1">
      <alignment vertical="center" wrapText="1"/>
    </xf>
    <xf numFmtId="0" fontId="20" fillId="0" borderId="29" xfId="0" applyFont="1" applyBorder="1" applyAlignment="1" applyProtection="1">
      <alignment vertical="center" wrapText="1"/>
    </xf>
    <xf numFmtId="0" fontId="20" fillId="0" borderId="2" xfId="0" applyFont="1" applyBorder="1" applyAlignment="1" applyProtection="1">
      <alignment vertical="center"/>
    </xf>
    <xf numFmtId="0" fontId="20" fillId="0" borderId="29" xfId="0" applyFont="1" applyBorder="1" applyAlignment="1" applyProtection="1">
      <alignment vertical="center"/>
    </xf>
    <xf numFmtId="0" fontId="20" fillId="0" borderId="4" xfId="0" applyFont="1" applyBorder="1" applyAlignment="1" applyProtection="1">
      <alignment vertical="center" wrapText="1"/>
    </xf>
    <xf numFmtId="0" fontId="20" fillId="0" borderId="5" xfId="0" applyFont="1" applyBorder="1" applyAlignment="1" applyProtection="1">
      <alignment vertical="center"/>
    </xf>
    <xf numFmtId="0" fontId="20" fillId="0" borderId="15" xfId="0" applyFont="1" applyBorder="1" applyAlignment="1" applyProtection="1">
      <alignment vertical="center"/>
    </xf>
    <xf numFmtId="0" fontId="20" fillId="2" borderId="8" xfId="0" applyFont="1" applyFill="1" applyBorder="1" applyAlignment="1" applyProtection="1">
      <alignment vertical="center" wrapText="1"/>
    </xf>
    <xf numFmtId="0" fontId="20" fillId="2" borderId="4" xfId="0" applyFont="1" applyFill="1" applyBorder="1" applyAlignment="1" applyProtection="1">
      <alignment vertical="center" wrapText="1"/>
    </xf>
    <xf numFmtId="0" fontId="20" fillId="2" borderId="5" xfId="0" applyFont="1" applyFill="1" applyBorder="1" applyAlignment="1" applyProtection="1">
      <alignment vertical="center" wrapText="1"/>
    </xf>
    <xf numFmtId="0" fontId="20" fillId="2" borderId="9" xfId="0" applyFont="1" applyFill="1" applyBorder="1" applyAlignment="1" applyProtection="1">
      <alignment vertical="center" wrapText="1"/>
    </xf>
    <xf numFmtId="0" fontId="29" fillId="6" borderId="3" xfId="0" applyFont="1" applyFill="1" applyBorder="1" applyAlignment="1" applyProtection="1">
      <alignment horizontal="center" vertical="center" wrapText="1"/>
    </xf>
    <xf numFmtId="0" fontId="29" fillId="6" borderId="4" xfId="0" applyFont="1" applyFill="1" applyBorder="1" applyAlignment="1" applyProtection="1">
      <alignment horizontal="center" vertical="center"/>
    </xf>
    <xf numFmtId="0" fontId="30" fillId="6" borderId="4" xfId="0" applyFont="1" applyFill="1" applyBorder="1" applyAlignment="1" applyProtection="1">
      <alignment horizontal="center" vertical="top"/>
    </xf>
    <xf numFmtId="0" fontId="29" fillId="6" borderId="5" xfId="0" applyFont="1" applyFill="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6" xfId="0" applyFont="1" applyBorder="1" applyAlignment="1" applyProtection="1">
      <alignment horizontal="center" vertical="center"/>
    </xf>
    <xf numFmtId="0" fontId="23" fillId="0" borderId="11" xfId="0" applyFont="1" applyBorder="1" applyAlignment="1" applyProtection="1">
      <alignment horizontal="center" vertical="center" wrapText="1"/>
    </xf>
    <xf numFmtId="168" fontId="21" fillId="4" borderId="13" xfId="5" applyFont="1" applyFill="1" applyBorder="1" applyAlignment="1" applyProtection="1">
      <alignment horizontal="center" vertical="center"/>
    </xf>
    <xf numFmtId="0" fontId="20" fillId="0" borderId="1" xfId="0" applyFont="1" applyBorder="1" applyAlignment="1" applyProtection="1">
      <alignment vertical="center"/>
    </xf>
    <xf numFmtId="0" fontId="20" fillId="0" borderId="1" xfId="0" applyFont="1" applyBorder="1" applyAlignment="1" applyProtection="1">
      <alignment vertical="center" wrapText="1"/>
    </xf>
    <xf numFmtId="0" fontId="20" fillId="0" borderId="3" xfId="0" applyFont="1" applyBorder="1" applyAlignment="1" applyProtection="1">
      <alignment vertical="center" wrapText="1"/>
    </xf>
    <xf numFmtId="0" fontId="21" fillId="4" borderId="12" xfId="7" applyFont="1" applyFill="1" applyBorder="1" applyAlignment="1" applyProtection="1">
      <alignment horizontal="center" vertical="center"/>
    </xf>
    <xf numFmtId="168" fontId="21" fillId="4" borderId="28" xfId="5" applyFont="1" applyFill="1" applyBorder="1" applyAlignment="1" applyProtection="1">
      <alignment horizontal="center" vertical="center"/>
    </xf>
    <xf numFmtId="0" fontId="20" fillId="2" borderId="51" xfId="0" applyFont="1" applyFill="1" applyBorder="1" applyAlignment="1" applyProtection="1">
      <alignment horizontal="center" vertical="center" wrapText="1"/>
      <protection hidden="1"/>
    </xf>
    <xf numFmtId="0" fontId="20" fillId="2" borderId="54" xfId="0" applyFont="1" applyFill="1" applyBorder="1" applyAlignment="1" applyProtection="1">
      <alignment horizontal="center" vertical="center" wrapText="1"/>
      <protection hidden="1"/>
    </xf>
    <xf numFmtId="0" fontId="20" fillId="2" borderId="52" xfId="0" applyFont="1" applyFill="1" applyBorder="1" applyAlignment="1" applyProtection="1">
      <alignment horizontal="center" vertical="center" wrapText="1"/>
      <protection hidden="1"/>
    </xf>
    <xf numFmtId="0" fontId="20" fillId="2" borderId="53" xfId="0" applyFont="1" applyFill="1" applyBorder="1" applyAlignment="1" applyProtection="1">
      <alignment horizontal="center" vertical="center" wrapText="1"/>
      <protection hidden="1"/>
    </xf>
    <xf numFmtId="0" fontId="43" fillId="2" borderId="6" xfId="18" applyNumberFormat="1" applyFont="1" applyFill="1" applyBorder="1" applyAlignment="1" applyProtection="1">
      <alignment horizontal="right" vertical="center" wrapText="1"/>
      <protection hidden="1"/>
    </xf>
    <xf numFmtId="0" fontId="43" fillId="2" borderId="8" xfId="18" applyNumberFormat="1" applyFont="1" applyFill="1" applyBorder="1" applyAlignment="1" applyProtection="1">
      <alignment horizontal="right" vertical="center" wrapText="1"/>
      <protection hidden="1"/>
    </xf>
    <xf numFmtId="0" fontId="21" fillId="0" borderId="6" xfId="0" applyFont="1" applyBorder="1" applyAlignment="1" applyProtection="1">
      <alignment horizontal="center" vertical="center" wrapText="1"/>
      <protection hidden="1"/>
    </xf>
    <xf numFmtId="0" fontId="21" fillId="0" borderId="20" xfId="18" applyNumberFormat="1" applyFont="1" applyFill="1" applyBorder="1" applyAlignment="1" applyProtection="1">
      <alignment horizontal="left" vertical="center" wrapText="1"/>
      <protection hidden="1"/>
    </xf>
    <xf numFmtId="0" fontId="21" fillId="0" borderId="19" xfId="18" applyNumberFormat="1" applyFont="1" applyFill="1" applyBorder="1" applyAlignment="1" applyProtection="1">
      <alignment horizontal="left" vertical="center" wrapText="1"/>
      <protection hidden="1"/>
    </xf>
    <xf numFmtId="0" fontId="21" fillId="0" borderId="10" xfId="18" applyNumberFormat="1" applyFont="1" applyFill="1" applyBorder="1" applyAlignment="1" applyProtection="1">
      <alignment horizontal="left" vertical="center" wrapText="1"/>
      <protection hidden="1"/>
    </xf>
    <xf numFmtId="0" fontId="21" fillId="0" borderId="3" xfId="18" applyNumberFormat="1" applyFont="1" applyFill="1" applyBorder="1" applyAlignment="1" applyProtection="1">
      <alignment horizontal="left" vertical="center" wrapText="1"/>
      <protection hidden="1"/>
    </xf>
    <xf numFmtId="0" fontId="21" fillId="0" borderId="4" xfId="18" applyNumberFormat="1" applyFont="1" applyFill="1" applyBorder="1" applyAlignment="1" applyProtection="1">
      <alignment horizontal="left" vertical="center" wrapText="1"/>
      <protection hidden="1"/>
    </xf>
    <xf numFmtId="0" fontId="21" fillId="0" borderId="5" xfId="18" applyNumberFormat="1" applyFont="1" applyFill="1" applyBorder="1" applyAlignment="1" applyProtection="1">
      <alignment horizontal="left" vertical="center" wrapText="1"/>
      <protection hidden="1"/>
    </xf>
    <xf numFmtId="164" fontId="43" fillId="0" borderId="6" xfId="23" applyFont="1" applyFill="1" applyBorder="1" applyAlignment="1" applyProtection="1">
      <alignment horizontal="center" vertical="center" wrapText="1"/>
      <protection hidden="1"/>
    </xf>
    <xf numFmtId="2" fontId="21" fillId="0" borderId="6" xfId="18" applyNumberFormat="1" applyFont="1" applyBorder="1" applyAlignment="1" applyProtection="1">
      <alignment horizontal="center" vertical="center" wrapText="1"/>
      <protection hidden="1"/>
    </xf>
    <xf numFmtId="0" fontId="36" fillId="0" borderId="8" xfId="0" applyFont="1" applyBorder="1" applyAlignment="1" applyProtection="1">
      <alignment horizontal="center" vertical="center"/>
      <protection hidden="1"/>
    </xf>
    <xf numFmtId="0" fontId="36" fillId="0" borderId="9" xfId="0" applyFont="1" applyBorder="1" applyAlignment="1" applyProtection="1">
      <alignment horizontal="center" vertical="center"/>
      <protection hidden="1"/>
    </xf>
    <xf numFmtId="14" fontId="36" fillId="0" borderId="6" xfId="0" applyNumberFormat="1" applyFont="1" applyBorder="1" applyAlignment="1" applyProtection="1">
      <alignment horizontal="center" vertical="center"/>
      <protection hidden="1"/>
    </xf>
    <xf numFmtId="0" fontId="36" fillId="0" borderId="7" xfId="0" applyFont="1" applyBorder="1" applyAlignment="1" applyProtection="1">
      <alignment horizontal="center" vertical="center"/>
      <protection hidden="1"/>
    </xf>
    <xf numFmtId="165" fontId="21" fillId="0" borderId="20" xfId="18" applyFont="1" applyFill="1" applyBorder="1" applyAlignment="1" applyProtection="1">
      <alignment horizontal="center" vertical="center" wrapText="1"/>
      <protection hidden="1"/>
    </xf>
    <xf numFmtId="165" fontId="21" fillId="0" borderId="10" xfId="18" applyFont="1" applyFill="1" applyBorder="1" applyAlignment="1" applyProtection="1">
      <alignment horizontal="center" vertical="center" wrapText="1"/>
      <protection hidden="1"/>
    </xf>
    <xf numFmtId="165" fontId="21" fillId="0" borderId="3" xfId="18" applyFont="1" applyFill="1" applyBorder="1" applyAlignment="1" applyProtection="1">
      <alignment horizontal="center" vertical="center" wrapText="1"/>
      <protection hidden="1"/>
    </xf>
    <xf numFmtId="0" fontId="36" fillId="2" borderId="6" xfId="0" applyFont="1" applyFill="1" applyBorder="1" applyAlignment="1" applyProtection="1">
      <alignment horizontal="center" vertical="center" wrapText="1"/>
      <protection hidden="1"/>
    </xf>
    <xf numFmtId="0" fontId="21" fillId="0" borderId="8"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wrapText="1"/>
      <protection hidden="1"/>
    </xf>
    <xf numFmtId="165" fontId="21" fillId="0" borderId="14" xfId="18" applyFont="1" applyFill="1" applyBorder="1" applyAlignment="1" applyProtection="1">
      <alignment horizontal="center" vertical="center" wrapText="1"/>
      <protection hidden="1"/>
    </xf>
    <xf numFmtId="165" fontId="21" fillId="0" borderId="15" xfId="18" applyFont="1" applyFill="1" applyBorder="1" applyAlignment="1" applyProtection="1">
      <alignment horizontal="center" vertical="center" wrapText="1"/>
      <protection hidden="1"/>
    </xf>
    <xf numFmtId="17" fontId="44" fillId="0" borderId="6" xfId="0" applyNumberFormat="1" applyFont="1" applyBorder="1" applyAlignment="1" applyProtection="1">
      <alignment horizontal="center"/>
      <protection hidden="1"/>
    </xf>
    <xf numFmtId="17" fontId="41" fillId="0" borderId="6" xfId="0" applyNumberFormat="1" applyFont="1" applyBorder="1" applyAlignment="1" applyProtection="1">
      <alignment horizontal="center"/>
      <protection hidden="1"/>
    </xf>
    <xf numFmtId="0" fontId="42" fillId="0" borderId="6" xfId="0" applyFont="1" applyBorder="1" applyAlignment="1">
      <alignment horizontal="center" vertical="center"/>
    </xf>
    <xf numFmtId="17" fontId="19" fillId="0" borderId="6" xfId="0" applyNumberFormat="1" applyFont="1" applyBorder="1" applyAlignment="1" applyProtection="1">
      <alignment horizontal="center"/>
      <protection hidden="1"/>
    </xf>
    <xf numFmtId="17" fontId="41" fillId="0" borderId="6" xfId="0" applyNumberFormat="1" applyFont="1" applyBorder="1" applyAlignment="1" applyProtection="1">
      <alignment horizontal="center" vertical="center"/>
      <protection hidden="1"/>
    </xf>
    <xf numFmtId="0" fontId="36" fillId="2" borderId="51" xfId="0" applyFont="1" applyFill="1" applyBorder="1" applyAlignment="1" applyProtection="1">
      <alignment horizontal="center" vertical="center" wrapText="1"/>
      <protection hidden="1"/>
    </xf>
    <xf numFmtId="0" fontId="36" fillId="2" borderId="54" xfId="0" applyFont="1" applyFill="1" applyBorder="1" applyAlignment="1" applyProtection="1">
      <alignment horizontal="center" vertical="center" wrapText="1"/>
      <protection hidden="1"/>
    </xf>
    <xf numFmtId="0" fontId="36" fillId="2" borderId="52" xfId="0" applyFont="1" applyFill="1" applyBorder="1" applyAlignment="1" applyProtection="1">
      <alignment horizontal="center" vertical="center" wrapText="1"/>
      <protection hidden="1"/>
    </xf>
    <xf numFmtId="0" fontId="36" fillId="2" borderId="53" xfId="0" applyFont="1" applyFill="1" applyBorder="1" applyAlignment="1" applyProtection="1">
      <alignment horizontal="center" vertical="center" wrapText="1"/>
      <protection hidden="1"/>
    </xf>
    <xf numFmtId="0" fontId="31" fillId="0" borderId="8" xfId="0" applyFont="1" applyBorder="1" applyAlignment="1" applyProtection="1">
      <alignment horizontal="center" vertical="center" wrapText="1"/>
      <protection hidden="1"/>
    </xf>
    <xf numFmtId="0" fontId="31" fillId="0" borderId="7" xfId="0" applyFont="1" applyBorder="1" applyAlignment="1" applyProtection="1">
      <alignment horizontal="center" vertical="center" wrapText="1"/>
      <protection hidden="1"/>
    </xf>
    <xf numFmtId="0" fontId="31" fillId="0" borderId="9" xfId="0" applyFont="1" applyBorder="1" applyAlignment="1" applyProtection="1">
      <alignment horizontal="center" vertical="center" wrapText="1"/>
      <protection hidden="1"/>
    </xf>
    <xf numFmtId="0" fontId="21" fillId="6" borderId="14" xfId="0" applyFont="1" applyFill="1" applyBorder="1" applyAlignment="1" applyProtection="1">
      <alignment horizontal="center" vertical="center" wrapText="1"/>
      <protection hidden="1"/>
    </xf>
    <xf numFmtId="0" fontId="21" fillId="6" borderId="15" xfId="0" applyFont="1" applyFill="1" applyBorder="1" applyAlignment="1" applyProtection="1">
      <alignment horizontal="center" vertical="center" wrapText="1"/>
      <protection hidden="1"/>
    </xf>
    <xf numFmtId="0" fontId="20" fillId="6" borderId="8" xfId="0" applyFont="1" applyFill="1" applyBorder="1" applyAlignment="1" applyProtection="1">
      <alignment horizontal="center" vertical="center" wrapText="1"/>
      <protection hidden="1"/>
    </xf>
    <xf numFmtId="0" fontId="20" fillId="6" borderId="9" xfId="0" applyFont="1" applyFill="1" applyBorder="1" applyAlignment="1" applyProtection="1">
      <alignment horizontal="center" vertical="center" wrapText="1"/>
      <protection hidden="1"/>
    </xf>
    <xf numFmtId="0" fontId="21" fillId="0" borderId="8" xfId="0" applyFont="1" applyBorder="1" applyAlignment="1" applyProtection="1">
      <alignment horizontal="justify" vertical="center" wrapText="1"/>
      <protection hidden="1"/>
    </xf>
    <xf numFmtId="0" fontId="21" fillId="0" borderId="7" xfId="0" applyFont="1" applyBorder="1" applyAlignment="1" applyProtection="1">
      <alignment horizontal="justify" vertical="center" wrapText="1"/>
      <protection hidden="1"/>
    </xf>
    <xf numFmtId="0" fontId="21" fillId="0" borderId="9" xfId="0" applyFont="1" applyBorder="1" applyAlignment="1" applyProtection="1">
      <alignment horizontal="justify" vertical="center" wrapText="1"/>
      <protection hidden="1"/>
    </xf>
    <xf numFmtId="0" fontId="20" fillId="0" borderId="8" xfId="0" applyFont="1" applyBorder="1" applyAlignment="1" applyProtection="1">
      <alignment horizontal="justify" vertical="center" wrapText="1"/>
      <protection hidden="1"/>
    </xf>
    <xf numFmtId="0" fontId="20" fillId="0" borderId="7" xfId="0" applyFont="1" applyBorder="1" applyAlignment="1" applyProtection="1">
      <alignment horizontal="justify" vertical="center" wrapText="1"/>
      <protection hidden="1"/>
    </xf>
    <xf numFmtId="0" fontId="20" fillId="0" borderId="9" xfId="0" applyFont="1" applyBorder="1" applyAlignment="1" applyProtection="1">
      <alignment horizontal="justify" vertical="center" wrapText="1"/>
      <protection hidden="1"/>
    </xf>
    <xf numFmtId="0" fontId="20" fillId="0" borderId="8"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1" fillId="6" borderId="8" xfId="0" applyFont="1" applyFill="1" applyBorder="1" applyAlignment="1" applyProtection="1">
      <alignment horizontal="center" vertical="center"/>
      <protection hidden="1"/>
    </xf>
    <xf numFmtId="0" fontId="21" fillId="6" borderId="9" xfId="0" applyFont="1" applyFill="1" applyBorder="1" applyAlignment="1" applyProtection="1">
      <alignment horizontal="center" vertical="center"/>
      <protection hidden="1"/>
    </xf>
    <xf numFmtId="0" fontId="21" fillId="6" borderId="7" xfId="0" applyFont="1" applyFill="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1" fillId="6" borderId="6" xfId="0" applyFont="1" applyFill="1" applyBorder="1" applyAlignment="1" applyProtection="1">
      <alignment horizontal="center" vertical="center"/>
      <protection hidden="1"/>
    </xf>
    <xf numFmtId="14" fontId="20" fillId="0" borderId="6" xfId="0" applyNumberFormat="1" applyFont="1" applyBorder="1" applyAlignment="1" applyProtection="1">
      <alignment horizontal="center" vertical="center"/>
      <protection hidden="1"/>
    </xf>
    <xf numFmtId="0" fontId="21" fillId="0" borderId="51"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52" xfId="0" applyFont="1" applyBorder="1" applyAlignment="1" applyProtection="1">
      <alignment horizontal="center" vertical="center"/>
      <protection hidden="1"/>
    </xf>
    <xf numFmtId="0" fontId="21" fillId="0" borderId="53" xfId="0" applyFont="1" applyBorder="1" applyAlignment="1" applyProtection="1">
      <alignment horizontal="center" vertical="center"/>
      <protection hidden="1"/>
    </xf>
    <xf numFmtId="14" fontId="20" fillId="0" borderId="8" xfId="0" applyNumberFormat="1" applyFont="1" applyBorder="1" applyAlignment="1" applyProtection="1">
      <alignment horizontal="center" vertical="center"/>
      <protection hidden="1"/>
    </xf>
    <xf numFmtId="14" fontId="20" fillId="0" borderId="9" xfId="0" applyNumberFormat="1" applyFont="1" applyBorder="1" applyAlignment="1" applyProtection="1">
      <alignment horizontal="center" vertical="center"/>
      <protection hidden="1"/>
    </xf>
    <xf numFmtId="0" fontId="20" fillId="2" borderId="6" xfId="0" applyFont="1" applyFill="1" applyBorder="1" applyAlignment="1" applyProtection="1">
      <alignment horizontal="center" vertical="center" wrapText="1"/>
      <protection hidden="1"/>
    </xf>
    <xf numFmtId="0" fontId="21" fillId="6" borderId="6" xfId="0" applyFont="1" applyFill="1" applyBorder="1" applyAlignment="1" applyProtection="1">
      <alignment horizontal="center" vertical="center"/>
    </xf>
    <xf numFmtId="14" fontId="20" fillId="0" borderId="8" xfId="0" applyNumberFormat="1" applyFont="1" applyBorder="1" applyAlignment="1" applyProtection="1">
      <alignment horizontal="center" vertical="center"/>
    </xf>
    <xf numFmtId="14" fontId="20" fillId="0" borderId="9" xfId="0" applyNumberFormat="1" applyFont="1" applyBorder="1" applyAlignment="1" applyProtection="1">
      <alignment horizontal="center" vertical="center"/>
    </xf>
    <xf numFmtId="0" fontId="21" fillId="0" borderId="20"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0" borderId="4" xfId="0" applyFont="1" applyBorder="1" applyAlignment="1" applyProtection="1">
      <alignment horizontal="center" vertical="center" wrapText="1"/>
      <protection hidden="1"/>
    </xf>
    <xf numFmtId="0" fontId="21" fillId="0" borderId="5" xfId="0" applyFont="1" applyBorder="1" applyAlignment="1" applyProtection="1">
      <alignment horizontal="center" vertical="center" wrapText="1"/>
      <protection hidden="1"/>
    </xf>
    <xf numFmtId="0" fontId="0" fillId="0" borderId="19" xfId="0" applyBorder="1" applyAlignment="1">
      <alignment horizontal="center"/>
    </xf>
    <xf numFmtId="0" fontId="0" fillId="0" borderId="0" xfId="0" applyAlignment="1">
      <alignment horizontal="center"/>
    </xf>
    <xf numFmtId="0" fontId="18" fillId="0" borderId="0" xfId="0" applyFont="1" applyAlignment="1">
      <alignment horizontal="center"/>
    </xf>
    <xf numFmtId="0" fontId="21" fillId="6" borderId="8" xfId="0" applyFont="1" applyFill="1" applyBorder="1" applyAlignment="1" applyProtection="1">
      <alignment horizontal="center" vertical="center" wrapText="1"/>
      <protection hidden="1"/>
    </xf>
    <xf numFmtId="0" fontId="21" fillId="6" borderId="7" xfId="0" applyFont="1" applyFill="1" applyBorder="1" applyAlignment="1" applyProtection="1">
      <alignment horizontal="center" vertical="center" wrapText="1"/>
      <protection hidden="1"/>
    </xf>
    <xf numFmtId="0" fontId="21" fillId="6" borderId="8" xfId="0" applyFont="1" applyFill="1" applyBorder="1" applyAlignment="1" applyProtection="1">
      <alignment horizontal="center" vertical="center"/>
    </xf>
    <xf numFmtId="0" fontId="21" fillId="6" borderId="7" xfId="0" applyFont="1" applyFill="1" applyBorder="1" applyAlignment="1" applyProtection="1">
      <alignment horizontal="center" vertical="center"/>
    </xf>
    <xf numFmtId="0" fontId="21" fillId="6" borderId="9" xfId="0" applyFont="1" applyFill="1" applyBorder="1" applyAlignment="1" applyProtection="1">
      <alignment horizontal="center" vertical="center"/>
    </xf>
    <xf numFmtId="0" fontId="20" fillId="0" borderId="8"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20" xfId="11" applyFont="1" applyBorder="1" applyAlignment="1" applyProtection="1">
      <alignment horizontal="left" vertical="center" wrapText="1"/>
    </xf>
    <xf numFmtId="0" fontId="20" fillId="0" borderId="3" xfId="11" applyFont="1" applyBorder="1" applyAlignment="1" applyProtection="1">
      <alignment horizontal="left" vertical="center" wrapText="1"/>
    </xf>
    <xf numFmtId="4" fontId="21" fillId="0" borderId="71" xfId="11" applyNumberFormat="1" applyFont="1" applyBorder="1" applyAlignment="1" applyProtection="1">
      <alignment horizontal="center" vertical="center"/>
      <protection locked="0"/>
    </xf>
    <xf numFmtId="4" fontId="21" fillId="0" borderId="69" xfId="11" applyNumberFormat="1" applyFont="1" applyBorder="1" applyAlignment="1" applyProtection="1">
      <alignment horizontal="center" vertical="center"/>
      <protection locked="0"/>
    </xf>
    <xf numFmtId="0" fontId="31" fillId="0" borderId="58"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21" fillId="0" borderId="21"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6" borderId="8" xfId="0" applyFont="1" applyFill="1" applyBorder="1" applyAlignment="1" applyProtection="1">
      <alignment horizontal="center" vertical="center" wrapText="1"/>
    </xf>
    <xf numFmtId="0" fontId="21" fillId="6" borderId="7" xfId="0" applyFont="1" applyFill="1" applyBorder="1" applyAlignment="1" applyProtection="1">
      <alignment horizontal="center" vertical="center" wrapText="1"/>
    </xf>
    <xf numFmtId="0" fontId="21" fillId="6" borderId="9" xfId="0" applyFont="1" applyFill="1" applyBorder="1" applyAlignment="1" applyProtection="1">
      <alignment horizontal="center" vertical="center" wrapText="1"/>
    </xf>
    <xf numFmtId="0" fontId="21" fillId="6" borderId="30" xfId="0" applyFont="1" applyFill="1" applyBorder="1" applyAlignment="1" applyProtection="1">
      <alignment horizontal="center" vertical="center"/>
    </xf>
    <xf numFmtId="0" fontId="20" fillId="0" borderId="30" xfId="0" applyFont="1" applyBorder="1" applyAlignment="1" applyProtection="1">
      <alignment horizontal="center" vertical="center"/>
    </xf>
    <xf numFmtId="165" fontId="21" fillId="0" borderId="43" xfId="19" applyFont="1" applyFill="1" applyBorder="1" applyAlignment="1" applyProtection="1">
      <alignment horizontal="center" vertical="center" wrapText="1"/>
    </xf>
    <xf numFmtId="165" fontId="21" fillId="0" borderId="44" xfId="19" applyFont="1" applyFill="1" applyBorder="1" applyAlignment="1" applyProtection="1">
      <alignment horizontal="center" vertical="center" wrapText="1"/>
    </xf>
    <xf numFmtId="165" fontId="21" fillId="0" borderId="61" xfId="19" applyFont="1" applyFill="1" applyBorder="1" applyAlignment="1" applyProtection="1">
      <alignment horizontal="center" vertical="center" wrapText="1"/>
    </xf>
    <xf numFmtId="165" fontId="21" fillId="0" borderId="45" xfId="19" applyFont="1" applyFill="1" applyBorder="1" applyAlignment="1" applyProtection="1">
      <alignment horizontal="center" vertical="center" wrapText="1"/>
    </xf>
    <xf numFmtId="0" fontId="20" fillId="0" borderId="70" xfId="11" applyFont="1" applyBorder="1" applyAlignment="1" applyProtection="1">
      <alignment horizontal="center" vertical="center" wrapText="1"/>
    </xf>
    <xf numFmtId="0" fontId="20" fillId="0" borderId="67" xfId="11" applyFont="1" applyBorder="1" applyAlignment="1" applyProtection="1">
      <alignment horizontal="center" vertical="center" wrapText="1"/>
    </xf>
    <xf numFmtId="4" fontId="21" fillId="0" borderId="66" xfId="11" applyNumberFormat="1" applyFont="1" applyBorder="1" applyAlignment="1" applyProtection="1">
      <alignment horizontal="center" vertical="center"/>
      <protection locked="0"/>
    </xf>
    <xf numFmtId="0" fontId="21" fillId="0" borderId="8" xfId="0" applyFont="1" applyBorder="1" applyAlignment="1" applyProtection="1">
      <alignment horizontal="justify" vertical="center" wrapText="1"/>
    </xf>
    <xf numFmtId="0" fontId="21" fillId="0" borderId="7" xfId="0" applyFont="1" applyBorder="1" applyAlignment="1" applyProtection="1">
      <alignment horizontal="justify" vertical="center" wrapText="1"/>
    </xf>
    <xf numFmtId="0" fontId="21" fillId="0" borderId="21" xfId="11" applyFont="1" applyBorder="1" applyAlignment="1" applyProtection="1">
      <alignment horizontal="center" vertical="center" wrapText="1"/>
    </xf>
    <xf numFmtId="0" fontId="21" fillId="0" borderId="6" xfId="11" applyFont="1" applyBorder="1" applyAlignment="1" applyProtection="1">
      <alignment horizontal="center" vertical="center" wrapText="1"/>
    </xf>
    <xf numFmtId="0" fontId="21" fillId="0" borderId="8" xfId="11" applyFont="1" applyBorder="1" applyAlignment="1" applyProtection="1">
      <alignment horizontal="center" vertical="center" wrapText="1"/>
    </xf>
    <xf numFmtId="165" fontId="21" fillId="0" borderId="19" xfId="19" applyFont="1" applyFill="1" applyBorder="1" applyAlignment="1" applyProtection="1">
      <alignment horizontal="center" vertical="center" wrapText="1"/>
    </xf>
    <xf numFmtId="0" fontId="21" fillId="0" borderId="22" xfId="11" applyFont="1" applyBorder="1" applyAlignment="1" applyProtection="1">
      <alignment horizontal="center" vertical="center" wrapText="1"/>
    </xf>
    <xf numFmtId="0" fontId="21" fillId="0" borderId="30" xfId="11" applyFont="1" applyBorder="1" applyAlignment="1" applyProtection="1">
      <alignment horizontal="center" vertical="center" wrapText="1"/>
    </xf>
    <xf numFmtId="0" fontId="21" fillId="0" borderId="23" xfId="11" applyFont="1" applyBorder="1" applyAlignment="1" applyProtection="1">
      <alignment horizontal="center" vertical="center" wrapText="1"/>
    </xf>
    <xf numFmtId="0" fontId="21" fillId="0" borderId="73" xfId="11" applyFont="1" applyBorder="1" applyAlignment="1" applyProtection="1">
      <alignment horizontal="center" vertical="center" wrapText="1"/>
    </xf>
    <xf numFmtId="0" fontId="21" fillId="0" borderId="72" xfId="11" applyFont="1" applyBorder="1" applyAlignment="1" applyProtection="1">
      <alignment horizontal="center" vertical="center" wrapText="1"/>
    </xf>
    <xf numFmtId="0" fontId="21" fillId="0" borderId="19" xfId="11" applyFont="1" applyBorder="1" applyAlignment="1" applyProtection="1">
      <alignment horizontal="center" vertical="center" wrapText="1"/>
    </xf>
    <xf numFmtId="0" fontId="21" fillId="0" borderId="9" xfId="0" applyFont="1" applyBorder="1" applyAlignment="1" applyProtection="1">
      <alignment horizontal="justify" vertical="center" wrapText="1"/>
    </xf>
    <xf numFmtId="0" fontId="20" fillId="0" borderId="8" xfId="0" applyFont="1" applyBorder="1" applyAlignment="1" applyProtection="1">
      <alignment horizontal="justify" vertical="center" wrapText="1"/>
    </xf>
    <xf numFmtId="0" fontId="20" fillId="0" borderId="7" xfId="0" applyFont="1" applyBorder="1" applyAlignment="1" applyProtection="1">
      <alignment horizontal="justify" vertical="center" wrapText="1"/>
    </xf>
    <xf numFmtId="0" fontId="20" fillId="0" borderId="9" xfId="0" applyFont="1" applyBorder="1" applyAlignment="1" applyProtection="1">
      <alignment horizontal="justify" vertical="center" wrapText="1"/>
    </xf>
    <xf numFmtId="0" fontId="31" fillId="0" borderId="1" xfId="0" applyFont="1" applyBorder="1" applyAlignment="1" applyProtection="1">
      <alignment horizontal="center" vertical="center" wrapText="1"/>
    </xf>
    <xf numFmtId="0" fontId="31" fillId="0" borderId="0" xfId="0" applyFont="1" applyAlignment="1" applyProtection="1">
      <alignment horizontal="center" vertical="center" wrapText="1"/>
    </xf>
    <xf numFmtId="0" fontId="31" fillId="0" borderId="2" xfId="0" applyFont="1" applyBorder="1" applyAlignment="1" applyProtection="1">
      <alignment horizontal="center" vertical="center" wrapText="1"/>
    </xf>
    <xf numFmtId="0" fontId="21" fillId="4" borderId="33" xfId="7" applyFont="1" applyFill="1" applyBorder="1" applyAlignment="1">
      <alignment horizontal="left" vertical="center" wrapText="1"/>
    </xf>
    <xf numFmtId="0" fontId="21" fillId="4" borderId="34" xfId="7" applyFont="1" applyFill="1" applyBorder="1" applyAlignment="1">
      <alignment horizontal="left" vertical="center" wrapText="1"/>
    </xf>
    <xf numFmtId="0" fontId="25" fillId="0" borderId="35" xfId="7" applyFont="1" applyBorder="1" applyAlignment="1">
      <alignment horizontal="left" vertical="center" wrapText="1"/>
    </xf>
    <xf numFmtId="0" fontId="25" fillId="0" borderId="36" xfId="7" applyFont="1" applyBorder="1" applyAlignment="1">
      <alignment horizontal="left" vertical="center" wrapText="1"/>
    </xf>
    <xf numFmtId="0" fontId="24" fillId="5" borderId="35" xfId="7" applyFont="1" applyFill="1" applyBorder="1" applyAlignment="1">
      <alignment horizontal="left" vertical="center" wrapText="1"/>
    </xf>
    <xf numFmtId="0" fontId="24" fillId="5" borderId="36" xfId="7" applyFont="1" applyFill="1" applyBorder="1" applyAlignment="1">
      <alignment horizontal="left" vertical="center" wrapText="1"/>
    </xf>
    <xf numFmtId="0" fontId="20" fillId="0" borderId="35" xfId="7" applyFont="1" applyBorder="1" applyAlignment="1">
      <alignment horizontal="left" vertical="center" wrapText="1"/>
    </xf>
    <xf numFmtId="0" fontId="20" fillId="0" borderId="36" xfId="7" applyFont="1" applyBorder="1" applyAlignment="1">
      <alignment horizontal="left" vertical="center" wrapText="1"/>
    </xf>
    <xf numFmtId="0" fontId="20" fillId="0" borderId="17" xfId="7" applyFont="1" applyBorder="1" applyAlignment="1">
      <alignment horizontal="left" vertical="center" wrapText="1"/>
    </xf>
    <xf numFmtId="0" fontId="25" fillId="0" borderId="17" xfId="7" applyFont="1" applyBorder="1" applyAlignment="1">
      <alignment horizontal="left" vertical="center" wrapText="1"/>
    </xf>
    <xf numFmtId="0" fontId="28" fillId="6" borderId="37"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28" fillId="6" borderId="41" xfId="0" applyFont="1" applyFill="1" applyBorder="1" applyAlignment="1">
      <alignment horizontal="center" vertical="center" wrapText="1"/>
    </xf>
    <xf numFmtId="0" fontId="28" fillId="6" borderId="42" xfId="0" applyFont="1" applyFill="1" applyBorder="1" applyAlignment="1">
      <alignment horizontal="center" vertical="center" wrapText="1"/>
    </xf>
    <xf numFmtId="0" fontId="28" fillId="0" borderId="55" xfId="0" applyFont="1" applyBorder="1" applyAlignment="1">
      <alignment horizontal="center"/>
    </xf>
    <xf numFmtId="0" fontId="28" fillId="0" borderId="56" xfId="0" applyFont="1" applyBorder="1" applyAlignment="1">
      <alignment horizontal="center"/>
    </xf>
    <xf numFmtId="0" fontId="28" fillId="0" borderId="57" xfId="0" applyFont="1" applyBorder="1" applyAlignment="1">
      <alignment horizontal="center"/>
    </xf>
    <xf numFmtId="168" fontId="25" fillId="7" borderId="18" xfId="5" applyFont="1" applyFill="1" applyBorder="1" applyAlignment="1" applyProtection="1">
      <alignment horizontal="center" vertical="center" wrapText="1"/>
    </xf>
    <xf numFmtId="168" fontId="25" fillId="7" borderId="49" xfId="5" applyFont="1" applyFill="1" applyBorder="1" applyAlignment="1" applyProtection="1">
      <alignment horizontal="center" vertical="center" wrapText="1"/>
    </xf>
    <xf numFmtId="168" fontId="25" fillId="7" borderId="12" xfId="5" applyFont="1" applyFill="1" applyBorder="1" applyAlignment="1" applyProtection="1">
      <alignment horizontal="center" vertical="center" wrapText="1"/>
    </xf>
    <xf numFmtId="4" fontId="25" fillId="0" borderId="36" xfId="7" applyNumberFormat="1" applyFont="1" applyBorder="1" applyAlignment="1" applyProtection="1">
      <alignment horizontal="center" vertical="center" wrapText="1"/>
      <protection hidden="1"/>
    </xf>
    <xf numFmtId="4" fontId="25" fillId="0" borderId="46" xfId="7" applyNumberFormat="1" applyFont="1" applyBorder="1" applyAlignment="1" applyProtection="1">
      <alignment horizontal="center" vertical="center" wrapText="1"/>
      <protection hidden="1"/>
    </xf>
    <xf numFmtId="0" fontId="12" fillId="0" borderId="36" xfId="7" applyFont="1" applyBorder="1" applyAlignment="1">
      <alignment horizontal="center" vertical="center"/>
    </xf>
    <xf numFmtId="0" fontId="12" fillId="0" borderId="47" xfId="7" applyFont="1" applyBorder="1" applyAlignment="1">
      <alignment horizontal="right" vertical="center"/>
    </xf>
    <xf numFmtId="0" fontId="12" fillId="0" borderId="48" xfId="7" applyFont="1" applyBorder="1" applyAlignment="1">
      <alignment horizontal="right" vertical="center"/>
    </xf>
    <xf numFmtId="0" fontId="29" fillId="6" borderId="20" xfId="0"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xf>
    <xf numFmtId="0" fontId="29" fillId="6" borderId="10" xfId="0" applyFont="1" applyFill="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9" xfId="0" applyFont="1" applyBorder="1" applyAlignment="1" applyProtection="1">
      <alignment horizontal="center" vertical="center"/>
    </xf>
    <xf numFmtId="0" fontId="28" fillId="0" borderId="43" xfId="0" applyFont="1" applyBorder="1" applyAlignment="1">
      <alignment horizontal="center"/>
    </xf>
    <xf numFmtId="0" fontId="28" fillId="0" borderId="44" xfId="0" applyFont="1" applyBorder="1" applyAlignment="1">
      <alignment horizontal="center"/>
    </xf>
    <xf numFmtId="0" fontId="28" fillId="0" borderId="45" xfId="0" applyFont="1" applyBorder="1" applyAlignment="1">
      <alignment horizontal="center"/>
    </xf>
    <xf numFmtId="0" fontId="21" fillId="4" borderId="33" xfId="7" applyFont="1" applyFill="1" applyBorder="1" applyAlignment="1" applyProtection="1">
      <alignment horizontal="left" vertical="center" wrapText="1"/>
    </xf>
    <xf numFmtId="0" fontId="21" fillId="4" borderId="34" xfId="7" applyFont="1" applyFill="1" applyBorder="1" applyAlignment="1" applyProtection="1">
      <alignment horizontal="left" vertical="center" wrapText="1"/>
    </xf>
    <xf numFmtId="10" fontId="19" fillId="0" borderId="31" xfId="0" applyNumberFormat="1" applyFont="1" applyBorder="1" applyAlignment="1">
      <alignment vertical="center"/>
    </xf>
    <xf numFmtId="10" fontId="19" fillId="0" borderId="32" xfId="0" applyNumberFormat="1" applyFont="1" applyBorder="1" applyAlignment="1">
      <alignment vertical="center"/>
    </xf>
    <xf numFmtId="0" fontId="21" fillId="6" borderId="20" xfId="0" applyFont="1" applyFill="1" applyBorder="1" applyAlignment="1" applyProtection="1">
      <alignment horizontal="center" vertical="center"/>
      <protection hidden="1"/>
    </xf>
    <xf numFmtId="0" fontId="21" fillId="6" borderId="10" xfId="0" applyFont="1" applyFill="1" applyBorder="1" applyAlignment="1" applyProtection="1">
      <alignment horizontal="center" vertical="center"/>
      <protection hidden="1"/>
    </xf>
    <xf numFmtId="0" fontId="21" fillId="6" borderId="3" xfId="0" applyFont="1" applyFill="1" applyBorder="1" applyAlignment="1" applyProtection="1">
      <alignment horizontal="center" vertical="center"/>
      <protection hidden="1"/>
    </xf>
    <xf numFmtId="0" fontId="21" fillId="6" borderId="5" xfId="0" applyFont="1" applyFill="1" applyBorder="1" applyAlignment="1" applyProtection="1">
      <alignment horizontal="center" vertical="center"/>
      <protection hidden="1"/>
    </xf>
    <xf numFmtId="10" fontId="20" fillId="6" borderId="15" xfId="24" applyNumberFormat="1" applyFont="1" applyFill="1" applyBorder="1" applyAlignment="1" applyProtection="1">
      <alignment horizontal="center" vertical="center"/>
    </xf>
  </cellXfs>
  <cellStyles count="26">
    <cellStyle name="Euro" xfId="1"/>
    <cellStyle name="Excel Built-in Normal" xfId="2"/>
    <cellStyle name="Excel Built-in Normal 2" xfId="3"/>
    <cellStyle name="Moeda" xfId="23" builtinId="4"/>
    <cellStyle name="Moeda 2" xfId="4"/>
    <cellStyle name="Moeda 3" xfId="5"/>
    <cellStyle name="Moeda 4" xfId="6"/>
    <cellStyle name="Normal" xfId="0" builtinId="0"/>
    <cellStyle name="Normal 2 2" xfId="7"/>
    <cellStyle name="Normal 2 2 3" xfId="8"/>
    <cellStyle name="Normal 2 3" xfId="9"/>
    <cellStyle name="Normal 2 36" xfId="10"/>
    <cellStyle name="Normal 4" xfId="11"/>
    <cellStyle name="Normal 4 3" xfId="12"/>
    <cellStyle name="Normal 9" xfId="13"/>
    <cellStyle name="Porcentagem" xfId="24" builtinId="5"/>
    <cellStyle name="Porcentagem 2" xfId="14"/>
    <cellStyle name="Separador de milhares 2" xfId="15"/>
    <cellStyle name="Separador de milhares 3" xfId="16"/>
    <cellStyle name="Separador de milhares 4" xfId="17"/>
    <cellStyle name="Separador de milhares_AG. TUPINAMBÁS - 2º PAVTO." xfId="18"/>
    <cellStyle name="Separador de milhares_Pasta1" xfId="19"/>
    <cellStyle name="Vírgula" xfId="25" builtinId="3"/>
    <cellStyle name="Vírgula 2" xfId="20"/>
    <cellStyle name="Vírgula 2 2" xfId="21"/>
    <cellStyle name="Vírgula 3" xfId="22"/>
  </cellStyles>
  <dxfs count="112">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ont>
        <color rgb="FFFFFF00"/>
      </font>
      <fill>
        <patternFill>
          <bgColor rgb="FFFF0000"/>
        </patternFill>
      </fill>
    </dxf>
    <dxf>
      <font>
        <color rgb="FFFFFF00"/>
      </font>
      <fill>
        <patternFill>
          <bgColor rgb="FF00B050"/>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ont>
        <color rgb="FFFFFF00"/>
      </font>
      <fill>
        <patternFill>
          <bgColor rgb="FFFF0000"/>
        </patternFill>
      </fill>
    </dxf>
    <dxf>
      <font>
        <color rgb="FFFFFF00"/>
      </font>
      <fill>
        <patternFill>
          <bgColor rgb="FF00B050"/>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
      <fill>
        <patternFill>
          <bgColor rgb="FFCCFFCC"/>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200025</xdr:colOff>
      <xdr:row>1</xdr:row>
      <xdr:rowOff>76200</xdr:rowOff>
    </xdr:from>
    <xdr:to>
      <xdr:col>11</xdr:col>
      <xdr:colOff>275515</xdr:colOff>
      <xdr:row>4</xdr:row>
      <xdr:rowOff>295275</xdr:rowOff>
    </xdr:to>
    <xdr:pic>
      <xdr:nvPicPr>
        <xdr:cNvPr id="270865" name="Imagem 1">
          <a:extLst>
            <a:ext uri="{FF2B5EF4-FFF2-40B4-BE49-F238E27FC236}">
              <a16:creationId xmlns:a16="http://schemas.microsoft.com/office/drawing/2014/main" xmlns="" id="{00000000-0008-0000-0100-00001122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33350"/>
          <a:ext cx="12573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164876</xdr:colOff>
      <xdr:row>1</xdr:row>
      <xdr:rowOff>141969</xdr:rowOff>
    </xdr:from>
    <xdr:to>
      <xdr:col>9</xdr:col>
      <xdr:colOff>897122</xdr:colOff>
      <xdr:row>4</xdr:row>
      <xdr:rowOff>254739</xdr:rowOff>
    </xdr:to>
    <xdr:pic>
      <xdr:nvPicPr>
        <xdr:cNvPr id="5" name="Imagem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a:stretch>
          <a:fillRect/>
        </a:stretch>
      </xdr:blipFill>
      <xdr:spPr>
        <a:xfrm>
          <a:off x="11317986" y="197347"/>
          <a:ext cx="1374630" cy="1242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xdr:colOff>
      <xdr:row>1</xdr:row>
      <xdr:rowOff>95250</xdr:rowOff>
    </xdr:from>
    <xdr:to>
      <xdr:col>6</xdr:col>
      <xdr:colOff>1096403</xdr:colOff>
      <xdr:row>3</xdr:row>
      <xdr:rowOff>238125</xdr:rowOff>
    </xdr:to>
    <xdr:pic>
      <xdr:nvPicPr>
        <xdr:cNvPr id="269836" name="Imagem 1">
          <a:extLst>
            <a:ext uri="{FF2B5EF4-FFF2-40B4-BE49-F238E27FC236}">
              <a16:creationId xmlns:a16="http://schemas.microsoft.com/office/drawing/2014/main" xmlns="" id="{00000000-0008-0000-0000-00000C1E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52400"/>
          <a:ext cx="1058303"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114301</xdr:colOff>
      <xdr:row>1</xdr:row>
      <xdr:rowOff>161925</xdr:rowOff>
    </xdr:from>
    <xdr:to>
      <xdr:col>5</xdr:col>
      <xdr:colOff>1255169</xdr:colOff>
      <xdr:row>3</xdr:row>
      <xdr:rowOff>209550</xdr:rowOff>
    </xdr:to>
    <xdr:pic>
      <xdr:nvPicPr>
        <xdr:cNvPr id="3" name="Imagem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400801" y="219075"/>
          <a:ext cx="1140868" cy="101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15081</xdr:colOff>
      <xdr:row>1</xdr:row>
      <xdr:rowOff>171450</xdr:rowOff>
    </xdr:from>
    <xdr:to>
      <xdr:col>8</xdr:col>
      <xdr:colOff>953280</xdr:colOff>
      <xdr:row>4</xdr:row>
      <xdr:rowOff>114128</xdr:rowOff>
    </xdr:to>
    <xdr:pic>
      <xdr:nvPicPr>
        <xdr:cNvPr id="2" name="Imagem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4906" y="228600"/>
          <a:ext cx="938199" cy="999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380999</xdr:colOff>
      <xdr:row>1</xdr:row>
      <xdr:rowOff>80210</xdr:rowOff>
    </xdr:from>
    <xdr:to>
      <xdr:col>7</xdr:col>
      <xdr:colOff>877092</xdr:colOff>
      <xdr:row>4</xdr:row>
      <xdr:rowOff>267386</xdr:rowOff>
    </xdr:to>
    <xdr:pic>
      <xdr:nvPicPr>
        <xdr:cNvPr id="3" name="Imagem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a:stretch>
          <a:fillRect/>
        </a:stretch>
      </xdr:blipFill>
      <xdr:spPr>
        <a:xfrm>
          <a:off x="8602578" y="140368"/>
          <a:ext cx="1388435" cy="12399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104775</xdr:colOff>
      <xdr:row>1</xdr:row>
      <xdr:rowOff>95250</xdr:rowOff>
    </xdr:from>
    <xdr:to>
      <xdr:col>6</xdr:col>
      <xdr:colOff>1333500</xdr:colOff>
      <xdr:row>4</xdr:row>
      <xdr:rowOff>276225</xdr:rowOff>
    </xdr:to>
    <xdr:pic>
      <xdr:nvPicPr>
        <xdr:cNvPr id="277004" name="Imagem 1">
          <a:extLst>
            <a:ext uri="{FF2B5EF4-FFF2-40B4-BE49-F238E27FC236}">
              <a16:creationId xmlns:a16="http://schemas.microsoft.com/office/drawing/2014/main" xmlns="" id="{00000000-0008-0000-0700-00000C3A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152400"/>
          <a:ext cx="12287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76199</xdr:colOff>
      <xdr:row>1</xdr:row>
      <xdr:rowOff>85723</xdr:rowOff>
    </xdr:from>
    <xdr:to>
      <xdr:col>5</xdr:col>
      <xdr:colOff>723899</xdr:colOff>
      <xdr:row>4</xdr:row>
      <xdr:rowOff>310383</xdr:rowOff>
    </xdr:to>
    <xdr:pic>
      <xdr:nvPicPr>
        <xdr:cNvPr id="3" name="Imagem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a:stretch>
          <a:fillRect/>
        </a:stretch>
      </xdr:blipFill>
      <xdr:spPr>
        <a:xfrm>
          <a:off x="5562599" y="142873"/>
          <a:ext cx="1438275" cy="1339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104775</xdr:colOff>
      <xdr:row>1</xdr:row>
      <xdr:rowOff>95250</xdr:rowOff>
    </xdr:from>
    <xdr:to>
      <xdr:col>6</xdr:col>
      <xdr:colOff>1333500</xdr:colOff>
      <xdr:row>4</xdr:row>
      <xdr:rowOff>276225</xdr:rowOff>
    </xdr:to>
    <xdr:pic>
      <xdr:nvPicPr>
        <xdr:cNvPr id="278028" name="Imagem 1">
          <a:extLst>
            <a:ext uri="{FF2B5EF4-FFF2-40B4-BE49-F238E27FC236}">
              <a16:creationId xmlns:a16="http://schemas.microsoft.com/office/drawing/2014/main" xmlns="" id="{00000000-0008-0000-0800-00000C3E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152400"/>
          <a:ext cx="12287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xdr:colOff>
      <xdr:row>1</xdr:row>
      <xdr:rowOff>85725</xdr:rowOff>
    </xdr:from>
    <xdr:to>
      <xdr:col>5</xdr:col>
      <xdr:colOff>733931</xdr:colOff>
      <xdr:row>4</xdr:row>
      <xdr:rowOff>312536</xdr:rowOff>
    </xdr:to>
    <xdr:pic>
      <xdr:nvPicPr>
        <xdr:cNvPr id="3" name="Imagem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2"/>
        <a:stretch>
          <a:fillRect/>
        </a:stretch>
      </xdr:blipFill>
      <xdr:spPr>
        <a:xfrm>
          <a:off x="5572125" y="142875"/>
          <a:ext cx="1438781" cy="1341236"/>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22"/>
  <sheetViews>
    <sheetView showGridLines="0" tabSelected="1" topLeftCell="C1" zoomScale="85" zoomScaleNormal="85" zoomScaleSheetLayoutView="70" workbookViewId="0">
      <selection activeCell="H4" sqref="H4:H5"/>
    </sheetView>
  </sheetViews>
  <sheetFormatPr defaultColWidth="9.140625" defaultRowHeight="15"/>
  <cols>
    <col min="1" max="1" width="20.5703125" style="80" customWidth="1"/>
    <col min="2" max="2" width="11.5703125" style="80" customWidth="1"/>
    <col min="3" max="3" width="14.140625" style="80" customWidth="1"/>
    <col min="4" max="4" width="79" style="80" customWidth="1"/>
    <col min="5" max="5" width="7.85546875" style="80" customWidth="1"/>
    <col min="6" max="6" width="12.42578125" style="80" customWidth="1"/>
    <col min="7" max="7" width="15.140625" style="107" customWidth="1"/>
    <col min="8" max="8" width="15.28515625" style="107" customWidth="1"/>
    <col min="9" max="9" width="9.5703125" style="80" customWidth="1"/>
    <col min="10" max="10" width="15.7109375" style="107" customWidth="1"/>
    <col min="11" max="11" width="17.7109375" style="107" customWidth="1"/>
    <col min="12" max="12" width="9.85546875" style="80" customWidth="1"/>
    <col min="13" max="13" width="6.28515625" style="80" customWidth="1"/>
    <col min="14" max="14" width="16.5703125" style="80" bestFit="1" customWidth="1"/>
    <col min="15" max="15" width="14.7109375" style="80" bestFit="1" customWidth="1"/>
    <col min="16" max="16384" width="9.140625" style="80"/>
  </cols>
  <sheetData>
    <row r="1" spans="1:12" s="110" customFormat="1" ht="4.5" customHeight="1">
      <c r="A1" s="445"/>
      <c r="B1" s="446"/>
      <c r="C1" s="446"/>
      <c r="D1" s="447"/>
      <c r="E1" s="447"/>
      <c r="F1" s="447"/>
      <c r="G1" s="447"/>
      <c r="H1" s="447"/>
      <c r="I1" s="447"/>
      <c r="J1" s="447"/>
      <c r="K1" s="447"/>
      <c r="L1" s="448"/>
    </row>
    <row r="2" spans="1:12" s="2" customFormat="1" ht="29.25" customHeight="1">
      <c r="A2" s="31" t="s">
        <v>811</v>
      </c>
      <c r="B2" s="456"/>
      <c r="C2" s="457"/>
      <c r="D2" s="457"/>
      <c r="E2" s="458"/>
      <c r="F2" s="109" t="s">
        <v>83</v>
      </c>
      <c r="G2" s="454" t="s">
        <v>86</v>
      </c>
      <c r="H2" s="455"/>
      <c r="I2" s="74"/>
      <c r="J2" s="159"/>
      <c r="K2" s="73"/>
      <c r="L2" s="160"/>
    </row>
    <row r="3" spans="1:12" s="110" customFormat="1" ht="29.25" customHeight="1">
      <c r="A3" s="31" t="s">
        <v>26</v>
      </c>
      <c r="B3" s="459" t="s">
        <v>406</v>
      </c>
      <c r="C3" s="460"/>
      <c r="D3" s="460"/>
      <c r="E3" s="461"/>
      <c r="F3" s="67" t="s">
        <v>405</v>
      </c>
      <c r="G3" s="172" t="s">
        <v>372</v>
      </c>
      <c r="H3" s="173">
        <v>44896</v>
      </c>
      <c r="I3" s="111"/>
      <c r="J3" s="112"/>
      <c r="K3" s="113"/>
      <c r="L3" s="114"/>
    </row>
    <row r="4" spans="1:12" s="110" customFormat="1" ht="29.25" customHeight="1">
      <c r="A4" s="31" t="s">
        <v>3</v>
      </c>
      <c r="B4" s="459" t="s">
        <v>407</v>
      </c>
      <c r="C4" s="460"/>
      <c r="D4" s="460"/>
      <c r="E4" s="461"/>
      <c r="F4" s="452" t="s">
        <v>79</v>
      </c>
      <c r="G4" s="174" t="s">
        <v>85</v>
      </c>
      <c r="H4" s="582">
        <f>'BDI Normal'!F35</f>
        <v>0</v>
      </c>
      <c r="I4" s="94"/>
      <c r="J4" s="112"/>
      <c r="K4" s="113"/>
      <c r="L4" s="114"/>
    </row>
    <row r="5" spans="1:12" s="110" customFormat="1" ht="29.25" customHeight="1">
      <c r="A5" s="32" t="s">
        <v>27</v>
      </c>
      <c r="B5" s="456" t="s">
        <v>810</v>
      </c>
      <c r="C5" s="457"/>
      <c r="D5" s="457"/>
      <c r="E5" s="458"/>
      <c r="F5" s="453"/>
      <c r="G5" s="174" t="s">
        <v>95</v>
      </c>
      <c r="H5" s="582">
        <f>'BDI Diferenciado'!F34</f>
        <v>0</v>
      </c>
      <c r="I5" s="115"/>
      <c r="J5" s="116"/>
      <c r="K5" s="117"/>
      <c r="L5" s="118"/>
    </row>
    <row r="6" spans="1:12" s="110" customFormat="1" ht="4.5" customHeight="1">
      <c r="A6" s="445"/>
      <c r="B6" s="446"/>
      <c r="C6" s="446"/>
      <c r="D6" s="447"/>
      <c r="E6" s="447"/>
      <c r="F6" s="447"/>
      <c r="G6" s="447"/>
      <c r="H6" s="447"/>
      <c r="I6" s="447"/>
      <c r="J6" s="447"/>
      <c r="K6" s="447"/>
      <c r="L6" s="448"/>
    </row>
    <row r="7" spans="1:12" s="2" customFormat="1" ht="33" customHeight="1">
      <c r="A7" s="449" t="s">
        <v>75</v>
      </c>
      <c r="B7" s="450"/>
      <c r="C7" s="450"/>
      <c r="D7" s="450"/>
      <c r="E7" s="450"/>
      <c r="F7" s="450"/>
      <c r="G7" s="450"/>
      <c r="H7" s="450"/>
      <c r="I7" s="450"/>
      <c r="J7" s="450"/>
      <c r="K7" s="450"/>
      <c r="L7" s="451"/>
    </row>
    <row r="8" spans="1:12" s="2" customFormat="1" ht="4.5" customHeight="1">
      <c r="A8" s="413"/>
      <c r="B8" s="414"/>
      <c r="C8" s="414"/>
      <c r="D8" s="415"/>
      <c r="E8" s="415"/>
      <c r="F8" s="415"/>
      <c r="G8" s="415"/>
      <c r="H8" s="415"/>
      <c r="I8" s="415"/>
      <c r="J8" s="415"/>
      <c r="K8" s="415"/>
      <c r="L8" s="416"/>
    </row>
    <row r="9" spans="1:12" s="2" customFormat="1" ht="20.100000000000001" customHeight="1">
      <c r="A9" s="470" t="s">
        <v>4</v>
      </c>
      <c r="B9" s="471"/>
      <c r="C9" s="471"/>
      <c r="D9" s="472"/>
      <c r="E9" s="472"/>
      <c r="F9" s="472"/>
      <c r="G9" s="472"/>
      <c r="H9" s="472"/>
      <c r="I9" s="472"/>
      <c r="J9" s="472"/>
      <c r="K9" s="472"/>
      <c r="L9" s="473"/>
    </row>
    <row r="10" spans="1:12" s="2" customFormat="1" ht="20.100000000000001" customHeight="1">
      <c r="A10" s="464" t="s">
        <v>5</v>
      </c>
      <c r="B10" s="465"/>
      <c r="C10" s="464" t="s">
        <v>6</v>
      </c>
      <c r="D10" s="465"/>
      <c r="E10" s="468" t="s">
        <v>7</v>
      </c>
      <c r="F10" s="468"/>
      <c r="G10" s="464" t="s">
        <v>8</v>
      </c>
      <c r="H10" s="466"/>
      <c r="I10" s="466"/>
      <c r="J10" s="466"/>
      <c r="K10" s="466"/>
      <c r="L10" s="465"/>
    </row>
    <row r="11" spans="1:12" s="2" customFormat="1" ht="20.100000000000001" customHeight="1">
      <c r="A11" s="462" t="s">
        <v>35</v>
      </c>
      <c r="B11" s="463"/>
      <c r="C11" s="462" t="s">
        <v>9</v>
      </c>
      <c r="D11" s="463"/>
      <c r="E11" s="474">
        <v>44931</v>
      </c>
      <c r="F11" s="475"/>
      <c r="G11" s="462" t="s">
        <v>302</v>
      </c>
      <c r="H11" s="467"/>
      <c r="I11" s="467"/>
      <c r="J11" s="467"/>
      <c r="K11" s="467"/>
      <c r="L11" s="463"/>
    </row>
    <row r="12" spans="1:12" s="110" customFormat="1" ht="20.100000000000001" customHeight="1">
      <c r="A12" s="462" t="s">
        <v>719</v>
      </c>
      <c r="B12" s="463"/>
      <c r="C12" s="462" t="s">
        <v>720</v>
      </c>
      <c r="D12" s="463"/>
      <c r="E12" s="469">
        <v>44946</v>
      </c>
      <c r="F12" s="469"/>
      <c r="G12" s="462" t="s">
        <v>302</v>
      </c>
      <c r="H12" s="467"/>
      <c r="I12" s="467"/>
      <c r="J12" s="467"/>
      <c r="K12" s="467"/>
      <c r="L12" s="463"/>
    </row>
    <row r="13" spans="1:12" s="110" customFormat="1" ht="20.100000000000001" customHeight="1">
      <c r="A13" s="428"/>
      <c r="B13" s="429"/>
      <c r="C13" s="428"/>
      <c r="D13" s="429"/>
      <c r="E13" s="430"/>
      <c r="F13" s="430"/>
      <c r="G13" s="428"/>
      <c r="H13" s="431"/>
      <c r="I13" s="431"/>
      <c r="J13" s="431"/>
      <c r="K13" s="431"/>
      <c r="L13" s="429"/>
    </row>
    <row r="14" spans="1:12" s="110" customFormat="1" ht="4.5" customHeight="1">
      <c r="A14" s="435"/>
      <c r="B14" s="435"/>
      <c r="C14" s="435"/>
      <c r="D14" s="435"/>
      <c r="E14" s="435"/>
      <c r="F14" s="435"/>
      <c r="G14" s="435"/>
      <c r="H14" s="435"/>
      <c r="I14" s="435"/>
      <c r="J14" s="435"/>
      <c r="K14" s="435"/>
      <c r="L14" s="435"/>
    </row>
    <row r="15" spans="1:12" s="2" customFormat="1" ht="22.5" customHeight="1">
      <c r="A15" s="419" t="s">
        <v>10</v>
      </c>
      <c r="B15" s="436" t="s">
        <v>78</v>
      </c>
      <c r="C15" s="437"/>
      <c r="D15" s="419" t="s">
        <v>76</v>
      </c>
      <c r="E15" s="419" t="s">
        <v>220</v>
      </c>
      <c r="F15" s="427" t="s">
        <v>2</v>
      </c>
      <c r="G15" s="432" t="s">
        <v>91</v>
      </c>
      <c r="H15" s="433"/>
      <c r="I15" s="432" t="s">
        <v>79</v>
      </c>
      <c r="J15" s="432" t="s">
        <v>92</v>
      </c>
      <c r="K15" s="433"/>
      <c r="L15" s="438" t="s">
        <v>80</v>
      </c>
    </row>
    <row r="16" spans="1:12" s="2" customFormat="1" ht="22.5" customHeight="1">
      <c r="A16" s="419"/>
      <c r="B16" s="140" t="s">
        <v>77</v>
      </c>
      <c r="C16" s="140" t="s">
        <v>0</v>
      </c>
      <c r="D16" s="419"/>
      <c r="E16" s="419"/>
      <c r="F16" s="427"/>
      <c r="G16" s="141" t="s">
        <v>89</v>
      </c>
      <c r="H16" s="142" t="s">
        <v>90</v>
      </c>
      <c r="I16" s="434"/>
      <c r="J16" s="141" t="s">
        <v>89</v>
      </c>
      <c r="K16" s="142" t="s">
        <v>90</v>
      </c>
      <c r="L16" s="439"/>
    </row>
    <row r="17" spans="1:15" s="3" customFormat="1">
      <c r="A17" s="143">
        <v>1</v>
      </c>
      <c r="B17" s="143"/>
      <c r="C17" s="143"/>
      <c r="D17" s="144" t="s">
        <v>104</v>
      </c>
      <c r="E17" s="145" t="s">
        <v>33</v>
      </c>
      <c r="F17" s="145"/>
      <c r="G17" s="171" t="s">
        <v>33</v>
      </c>
      <c r="H17" s="146" t="s">
        <v>33</v>
      </c>
      <c r="I17" s="147"/>
      <c r="J17" s="146" t="str">
        <f t="shared" ref="J17" si="0">IF(E17="","",IF(I17=$G$4,(G17*(1+$H$4)),(G17*(1+$H$5))))</f>
        <v/>
      </c>
      <c r="K17" s="148">
        <f>K21+K27+K18</f>
        <v>0</v>
      </c>
      <c r="L17" s="149" t="e">
        <f t="shared" ref="L17:L56" si="1">IF(D17="","",K17/$K$297)</f>
        <v>#DIV/0!</v>
      </c>
      <c r="N17" s="150"/>
    </row>
    <row r="18" spans="1:15" s="3" customFormat="1">
      <c r="A18" s="275" t="s">
        <v>11</v>
      </c>
      <c r="B18" s="276" t="s">
        <v>33</v>
      </c>
      <c r="C18" s="276" t="s">
        <v>33</v>
      </c>
      <c r="D18" s="277" t="s">
        <v>258</v>
      </c>
      <c r="E18" s="278" t="s">
        <v>33</v>
      </c>
      <c r="F18" s="279"/>
      <c r="G18" s="101"/>
      <c r="H18" s="151"/>
      <c r="I18" s="152"/>
      <c r="J18" s="151"/>
      <c r="K18" s="153">
        <f>SUM(K19:K20)</f>
        <v>0</v>
      </c>
      <c r="L18" s="154" t="e">
        <f t="shared" si="1"/>
        <v>#DIV/0!</v>
      </c>
    </row>
    <row r="19" spans="1:15" s="3" customFormat="1">
      <c r="A19" s="280" t="s">
        <v>12</v>
      </c>
      <c r="B19" s="280" t="s">
        <v>494</v>
      </c>
      <c r="C19" s="281">
        <v>90778</v>
      </c>
      <c r="D19" s="282" t="s">
        <v>259</v>
      </c>
      <c r="E19" s="283" t="s">
        <v>260</v>
      </c>
      <c r="F19" s="284">
        <f>180*6</f>
        <v>1080</v>
      </c>
      <c r="G19" s="155"/>
      <c r="H19" s="156">
        <f t="shared" ref="H19" si="2">G19*F19</f>
        <v>0</v>
      </c>
      <c r="I19" s="157" t="s">
        <v>85</v>
      </c>
      <c r="J19" s="156">
        <f>IF(E19="","",IF(I19=$G$4,(G19*(1+$H$4)),(G19*(1+$H$5))))</f>
        <v>0</v>
      </c>
      <c r="K19" s="156">
        <f>ROUND((IF(D19="","",F19*J19)),2)</f>
        <v>0</v>
      </c>
      <c r="L19" s="158" t="e">
        <f t="shared" si="1"/>
        <v>#DIV/0!</v>
      </c>
      <c r="M19" s="2"/>
    </row>
    <row r="20" spans="1:15" s="3" customFormat="1">
      <c r="A20" s="280" t="s">
        <v>173</v>
      </c>
      <c r="B20" s="280" t="s">
        <v>494</v>
      </c>
      <c r="C20" s="281">
        <v>93572</v>
      </c>
      <c r="D20" s="282" t="s">
        <v>403</v>
      </c>
      <c r="E20" s="283" t="s">
        <v>236</v>
      </c>
      <c r="F20" s="284">
        <v>6</v>
      </c>
      <c r="G20" s="155"/>
      <c r="H20" s="156">
        <f t="shared" ref="H20" si="3">G20*F20</f>
        <v>0</v>
      </c>
      <c r="I20" s="157" t="s">
        <v>85</v>
      </c>
      <c r="J20" s="156">
        <f>IF(E20="","",IF(I20=$G$4,(G20*(1+$H$4)),(G20*(1+$H$5))))</f>
        <v>0</v>
      </c>
      <c r="K20" s="156">
        <f>ROUND((IF(D20="","",F20*J20)),2)</f>
        <v>0</v>
      </c>
      <c r="L20" s="158" t="e">
        <f t="shared" si="1"/>
        <v>#DIV/0!</v>
      </c>
      <c r="M20" s="2"/>
    </row>
    <row r="21" spans="1:15" s="3" customFormat="1">
      <c r="A21" s="275" t="s">
        <v>19</v>
      </c>
      <c r="B21" s="276" t="s">
        <v>33</v>
      </c>
      <c r="C21" s="276" t="s">
        <v>33</v>
      </c>
      <c r="D21" s="277" t="s">
        <v>174</v>
      </c>
      <c r="E21" s="278" t="s">
        <v>33</v>
      </c>
      <c r="F21" s="279"/>
      <c r="G21" s="101"/>
      <c r="H21" s="151"/>
      <c r="I21" s="152"/>
      <c r="J21" s="151"/>
      <c r="K21" s="153">
        <f>SUM(K22:K26)</f>
        <v>0</v>
      </c>
      <c r="L21" s="154" t="e">
        <f t="shared" si="1"/>
        <v>#DIV/0!</v>
      </c>
    </row>
    <row r="22" spans="1:15" s="3" customFormat="1">
      <c r="A22" s="280" t="s">
        <v>22</v>
      </c>
      <c r="B22" s="280" t="s">
        <v>494</v>
      </c>
      <c r="C22" s="281">
        <v>93207</v>
      </c>
      <c r="D22" s="282" t="s">
        <v>240</v>
      </c>
      <c r="E22" s="283" t="s">
        <v>164</v>
      </c>
      <c r="F22" s="284">
        <v>12</v>
      </c>
      <c r="G22" s="155"/>
      <c r="H22" s="156">
        <f t="shared" ref="H22:H25" si="4">G22*F22</f>
        <v>0</v>
      </c>
      <c r="I22" s="157" t="s">
        <v>85</v>
      </c>
      <c r="J22" s="156">
        <f>IF(E22="","",IF(I22=$G$4,(G22*(1+$H$4)),(G22*(1+$H$5))))</f>
        <v>0</v>
      </c>
      <c r="K22" s="156">
        <f>ROUND((IF(D22="","",F22*J22)),2)</f>
        <v>0</v>
      </c>
      <c r="L22" s="158" t="e">
        <f t="shared" si="1"/>
        <v>#DIV/0!</v>
      </c>
      <c r="M22" s="2"/>
    </row>
    <row r="23" spans="1:15" s="3" customFormat="1">
      <c r="A23" s="280" t="s">
        <v>388</v>
      </c>
      <c r="B23" s="280" t="s">
        <v>494</v>
      </c>
      <c r="C23" s="281">
        <v>93208</v>
      </c>
      <c r="D23" s="282" t="s">
        <v>239</v>
      </c>
      <c r="E23" s="283" t="s">
        <v>164</v>
      </c>
      <c r="F23" s="284">
        <v>11</v>
      </c>
      <c r="G23" s="155"/>
      <c r="H23" s="156">
        <f t="shared" si="4"/>
        <v>0</v>
      </c>
      <c r="I23" s="157" t="s">
        <v>85</v>
      </c>
      <c r="J23" s="156">
        <f t="shared" ref="J23:J25" si="5">IF(E23="","",IF(I23=$G$4,(G23*(1+$H$4)),(G23*(1+$H$5))))</f>
        <v>0</v>
      </c>
      <c r="K23" s="156">
        <f t="shared" ref="K23:K25" si="6">ROUND((IF(D23="","",F23*J23)),2)</f>
        <v>0</v>
      </c>
      <c r="L23" s="158" t="e">
        <f t="shared" si="1"/>
        <v>#DIV/0!</v>
      </c>
      <c r="M23" s="2"/>
    </row>
    <row r="24" spans="1:15" s="3" customFormat="1" ht="30">
      <c r="A24" s="280" t="s">
        <v>31</v>
      </c>
      <c r="B24" s="280" t="s">
        <v>494</v>
      </c>
      <c r="C24" s="281">
        <v>93212</v>
      </c>
      <c r="D24" s="282" t="s">
        <v>493</v>
      </c>
      <c r="E24" s="283" t="s">
        <v>164</v>
      </c>
      <c r="F24" s="284">
        <f>4*3.5*1</f>
        <v>14</v>
      </c>
      <c r="G24" s="155"/>
      <c r="H24" s="156">
        <f t="shared" si="4"/>
        <v>0</v>
      </c>
      <c r="I24" s="157" t="s">
        <v>85</v>
      </c>
      <c r="J24" s="156">
        <f t="shared" si="5"/>
        <v>0</v>
      </c>
      <c r="K24" s="156">
        <f t="shared" si="6"/>
        <v>0</v>
      </c>
      <c r="L24" s="158" t="e">
        <f t="shared" si="1"/>
        <v>#DIV/0!</v>
      </c>
      <c r="M24" s="2"/>
    </row>
    <row r="25" spans="1:15" s="3" customFormat="1">
      <c r="A25" s="280" t="s">
        <v>389</v>
      </c>
      <c r="B25" s="280" t="s">
        <v>368</v>
      </c>
      <c r="C25" s="281" t="s">
        <v>241</v>
      </c>
      <c r="D25" s="282" t="s">
        <v>242</v>
      </c>
      <c r="E25" s="283" t="s">
        <v>164</v>
      </c>
      <c r="F25" s="284">
        <v>3</v>
      </c>
      <c r="G25" s="155"/>
      <c r="H25" s="156">
        <f t="shared" si="4"/>
        <v>0</v>
      </c>
      <c r="I25" s="157" t="s">
        <v>85</v>
      </c>
      <c r="J25" s="156">
        <f t="shared" si="5"/>
        <v>0</v>
      </c>
      <c r="K25" s="156">
        <f t="shared" si="6"/>
        <v>0</v>
      </c>
      <c r="L25" s="158" t="e">
        <f t="shared" si="1"/>
        <v>#DIV/0!</v>
      </c>
      <c r="M25" s="2"/>
    </row>
    <row r="26" spans="1:15" s="3" customFormat="1">
      <c r="A26" s="280" t="s">
        <v>390</v>
      </c>
      <c r="B26" s="281" t="s">
        <v>94</v>
      </c>
      <c r="C26" s="281" t="s">
        <v>237</v>
      </c>
      <c r="D26" s="282" t="s">
        <v>404</v>
      </c>
      <c r="E26" s="283" t="s">
        <v>236</v>
      </c>
      <c r="F26" s="284">
        <v>6</v>
      </c>
      <c r="G26" s="155"/>
      <c r="H26" s="156">
        <f>G26*F26</f>
        <v>0</v>
      </c>
      <c r="I26" s="157" t="s">
        <v>85</v>
      </c>
      <c r="J26" s="156">
        <f>IF(E26="","",IF(I26=$G$4,(G26*(1+$H$4)),(G26*(1+$H$5))))</f>
        <v>0</v>
      </c>
      <c r="K26" s="156">
        <f t="shared" ref="K26" si="7">ROUND((IF(D26="","",F26*J26)),2)</f>
        <v>0</v>
      </c>
      <c r="L26" s="158" t="e">
        <f t="shared" si="1"/>
        <v>#DIV/0!</v>
      </c>
      <c r="M26" s="2"/>
    </row>
    <row r="27" spans="1:15" s="3" customFormat="1">
      <c r="A27" s="285" t="s">
        <v>13</v>
      </c>
      <c r="B27" s="286" t="s">
        <v>33</v>
      </c>
      <c r="C27" s="286" t="s">
        <v>33</v>
      </c>
      <c r="D27" s="287" t="s">
        <v>175</v>
      </c>
      <c r="E27" s="288" t="s">
        <v>33</v>
      </c>
      <c r="F27" s="289"/>
      <c r="G27" s="247"/>
      <c r="H27" s="248"/>
      <c r="I27" s="168"/>
      <c r="J27" s="248"/>
      <c r="K27" s="249">
        <f>SUM(K28:K29)</f>
        <v>0</v>
      </c>
      <c r="L27" s="250" t="e">
        <f t="shared" si="1"/>
        <v>#DIV/0!</v>
      </c>
      <c r="M27" s="2"/>
    </row>
    <row r="28" spans="1:15" s="3" customFormat="1" ht="30">
      <c r="A28" s="280" t="s">
        <v>14</v>
      </c>
      <c r="B28" s="280" t="s">
        <v>368</v>
      </c>
      <c r="C28" s="281" t="s">
        <v>267</v>
      </c>
      <c r="D28" s="282" t="s">
        <v>303</v>
      </c>
      <c r="E28" s="283" t="s">
        <v>18</v>
      </c>
      <c r="F28" s="284">
        <v>0.19017999999999999</v>
      </c>
      <c r="G28" s="155"/>
      <c r="H28" s="156">
        <f>G28*F28/100</f>
        <v>0</v>
      </c>
      <c r="I28" s="157" t="s">
        <v>85</v>
      </c>
      <c r="J28" s="251">
        <f>IF(E28="","",IF(I28=$G$4,(G28*(1+$H$4)),(G28*(1+$H$5))))</f>
        <v>0</v>
      </c>
      <c r="K28" s="156">
        <f>ROUND((IF(D28="","",F28*J28)),2)/100</f>
        <v>0</v>
      </c>
      <c r="L28" s="158" t="e">
        <f t="shared" si="1"/>
        <v>#DIV/0!</v>
      </c>
      <c r="M28" s="2"/>
      <c r="N28" s="252"/>
      <c r="O28" s="253"/>
    </row>
    <row r="29" spans="1:15" s="3" customFormat="1">
      <c r="A29" s="280" t="s">
        <v>266</v>
      </c>
      <c r="B29" s="280" t="s">
        <v>261</v>
      </c>
      <c r="C29" s="281">
        <v>65003863</v>
      </c>
      <c r="D29" s="282" t="s">
        <v>238</v>
      </c>
      <c r="E29" s="283" t="s">
        <v>105</v>
      </c>
      <c r="F29" s="284">
        <v>15</v>
      </c>
      <c r="G29" s="155"/>
      <c r="H29" s="156">
        <f t="shared" ref="H29" si="8">G29*F29</f>
        <v>0</v>
      </c>
      <c r="I29" s="157" t="s">
        <v>85</v>
      </c>
      <c r="J29" s="156">
        <f t="shared" ref="J29" si="9">IF(E29="","",IF(I29=$G$4,(G29*(1+$H$4)),(G29*(1+$H$5))))</f>
        <v>0</v>
      </c>
      <c r="K29" s="156">
        <f t="shared" ref="K29" si="10">ROUND((IF(D29="","",F29*J29)),2)</f>
        <v>0</v>
      </c>
      <c r="L29" s="158" t="e">
        <f t="shared" si="1"/>
        <v>#DIV/0!</v>
      </c>
      <c r="M29" s="2"/>
    </row>
    <row r="30" spans="1:15" s="119" customFormat="1">
      <c r="A30" s="290"/>
      <c r="B30" s="291"/>
      <c r="C30" s="291"/>
      <c r="D30" s="292"/>
      <c r="E30" s="291"/>
      <c r="F30" s="293"/>
      <c r="G30" s="102"/>
      <c r="H30" s="123"/>
      <c r="I30" s="124"/>
      <c r="J30" s="123"/>
      <c r="K30" s="125"/>
      <c r="L30" s="126" t="str">
        <f t="shared" si="1"/>
        <v/>
      </c>
      <c r="M30" s="110"/>
    </row>
    <row r="31" spans="1:15" s="3" customFormat="1">
      <c r="A31" s="294">
        <v>2</v>
      </c>
      <c r="B31" s="294" t="s">
        <v>33</v>
      </c>
      <c r="C31" s="294" t="s">
        <v>33</v>
      </c>
      <c r="D31" s="295" t="s">
        <v>69</v>
      </c>
      <c r="E31" s="296" t="s">
        <v>33</v>
      </c>
      <c r="F31" s="296"/>
      <c r="G31" s="171"/>
      <c r="H31" s="146"/>
      <c r="I31" s="147"/>
      <c r="J31" s="146"/>
      <c r="K31" s="148">
        <f>ROUND((K32+K44),2)</f>
        <v>0</v>
      </c>
      <c r="L31" s="149" t="e">
        <f t="shared" si="1"/>
        <v>#DIV/0!</v>
      </c>
      <c r="M31" s="2"/>
      <c r="N31" s="150"/>
    </row>
    <row r="32" spans="1:15" s="3" customFormat="1">
      <c r="A32" s="275" t="s">
        <v>15</v>
      </c>
      <c r="B32" s="276" t="s">
        <v>33</v>
      </c>
      <c r="C32" s="276" t="s">
        <v>33</v>
      </c>
      <c r="D32" s="277" t="s">
        <v>196</v>
      </c>
      <c r="E32" s="278" t="s">
        <v>33</v>
      </c>
      <c r="F32" s="279"/>
      <c r="G32" s="101"/>
      <c r="H32" s="151"/>
      <c r="I32" s="152"/>
      <c r="J32" s="151"/>
      <c r="K32" s="153">
        <f>SUM(K33:K43)</f>
        <v>0</v>
      </c>
      <c r="L32" s="154" t="e">
        <f t="shared" si="1"/>
        <v>#DIV/0!</v>
      </c>
      <c r="M32" s="2"/>
    </row>
    <row r="33" spans="1:14" s="3" customFormat="1" ht="15.75" customHeight="1">
      <c r="A33" s="280" t="s">
        <v>16</v>
      </c>
      <c r="B33" s="280" t="s">
        <v>494</v>
      </c>
      <c r="C33" s="281">
        <v>97622</v>
      </c>
      <c r="D33" s="282" t="s">
        <v>170</v>
      </c>
      <c r="E33" s="283" t="s">
        <v>107</v>
      </c>
      <c r="F33" s="284">
        <v>13.57755</v>
      </c>
      <c r="G33" s="155"/>
      <c r="H33" s="156">
        <f t="shared" ref="H33:H45" si="11">G33*F33</f>
        <v>0</v>
      </c>
      <c r="I33" s="157" t="s">
        <v>85</v>
      </c>
      <c r="J33" s="156">
        <f>IF(E33="","",IF(I33=$G$4,(G33*(1+$H$4)),(G33*(1+$H$5))))</f>
        <v>0</v>
      </c>
      <c r="K33" s="156">
        <f>ROUND((IF(D33="","",F33*J33)),2)</f>
        <v>0</v>
      </c>
      <c r="L33" s="158" t="e">
        <f t="shared" si="1"/>
        <v>#DIV/0!</v>
      </c>
      <c r="M33" s="2"/>
    </row>
    <row r="34" spans="1:14" s="3" customFormat="1" ht="15.75" customHeight="1">
      <c r="A34" s="280" t="s">
        <v>73</v>
      </c>
      <c r="B34" s="280" t="s">
        <v>368</v>
      </c>
      <c r="C34" s="281" t="s">
        <v>249</v>
      </c>
      <c r="D34" s="282" t="s">
        <v>473</v>
      </c>
      <c r="E34" s="283" t="s">
        <v>164</v>
      </c>
      <c r="F34" s="284">
        <v>15.120000000000001</v>
      </c>
      <c r="G34" s="155"/>
      <c r="H34" s="156">
        <f t="shared" si="11"/>
        <v>0</v>
      </c>
      <c r="I34" s="157" t="s">
        <v>85</v>
      </c>
      <c r="J34" s="156">
        <f t="shared" ref="J34:J45" si="12">IF(E34="","",IF(I34=$G$4,(G34*(1+$H$4)),(G34*(1+$H$5))))</f>
        <v>0</v>
      </c>
      <c r="K34" s="156">
        <f t="shared" ref="K34:K46" si="13">ROUND((IF(D34="","",F34*J34)),2)</f>
        <v>0</v>
      </c>
      <c r="L34" s="158" t="e">
        <f t="shared" si="1"/>
        <v>#DIV/0!</v>
      </c>
      <c r="M34" s="2"/>
    </row>
    <row r="35" spans="1:14" s="3" customFormat="1" ht="15.75" customHeight="1">
      <c r="A35" s="280" t="s">
        <v>197</v>
      </c>
      <c r="B35" s="280" t="s">
        <v>368</v>
      </c>
      <c r="C35" s="281" t="s">
        <v>249</v>
      </c>
      <c r="D35" s="282" t="s">
        <v>205</v>
      </c>
      <c r="E35" s="283" t="s">
        <v>164</v>
      </c>
      <c r="F35" s="284">
        <v>5.0400000000000009</v>
      </c>
      <c r="G35" s="155"/>
      <c r="H35" s="156">
        <f t="shared" si="11"/>
        <v>0</v>
      </c>
      <c r="I35" s="157" t="s">
        <v>85</v>
      </c>
      <c r="J35" s="156">
        <f t="shared" si="12"/>
        <v>0</v>
      </c>
      <c r="K35" s="156">
        <f t="shared" si="13"/>
        <v>0</v>
      </c>
      <c r="L35" s="158" t="e">
        <f t="shared" si="1"/>
        <v>#DIV/0!</v>
      </c>
      <c r="M35" s="2"/>
    </row>
    <row r="36" spans="1:14" s="3" customFormat="1">
      <c r="A36" s="280" t="s">
        <v>198</v>
      </c>
      <c r="B36" s="280" t="s">
        <v>494</v>
      </c>
      <c r="C36" s="297" t="s">
        <v>611</v>
      </c>
      <c r="D36" s="282" t="s">
        <v>502</v>
      </c>
      <c r="E36" s="283" t="s">
        <v>164</v>
      </c>
      <c r="F36" s="284">
        <f>25.95*1.05</f>
        <v>27.247499999999999</v>
      </c>
      <c r="G36" s="155"/>
      <c r="H36" s="156">
        <f t="shared" ref="H36" si="14">G36*F36</f>
        <v>0</v>
      </c>
      <c r="I36" s="157" t="s">
        <v>85</v>
      </c>
      <c r="J36" s="156">
        <f t="shared" ref="J36" si="15">IF(E36="","",IF(I36=$G$4,(G36*(1+$H$4)),(G36*(1+$H$5))))</f>
        <v>0</v>
      </c>
      <c r="K36" s="156">
        <f t="shared" ref="K36" si="16">ROUND((IF(D36="","",F36*J36)),2)</f>
        <v>0</v>
      </c>
      <c r="L36" s="158" t="e">
        <f t="shared" si="1"/>
        <v>#DIV/0!</v>
      </c>
      <c r="M36" s="2"/>
    </row>
    <row r="37" spans="1:14" s="3" customFormat="1" ht="15.75" customHeight="1">
      <c r="A37" s="280" t="s">
        <v>199</v>
      </c>
      <c r="B37" s="280" t="s">
        <v>494</v>
      </c>
      <c r="C37" s="281">
        <v>97638</v>
      </c>
      <c r="D37" s="282" t="s">
        <v>472</v>
      </c>
      <c r="E37" s="283" t="s">
        <v>164</v>
      </c>
      <c r="F37" s="284">
        <v>425.75900000000001</v>
      </c>
      <c r="G37" s="155"/>
      <c r="H37" s="156">
        <f t="shared" si="11"/>
        <v>0</v>
      </c>
      <c r="I37" s="157" t="s">
        <v>85</v>
      </c>
      <c r="J37" s="156">
        <f t="shared" si="12"/>
        <v>0</v>
      </c>
      <c r="K37" s="156">
        <f t="shared" si="13"/>
        <v>0</v>
      </c>
      <c r="L37" s="158" t="e">
        <f t="shared" si="1"/>
        <v>#DIV/0!</v>
      </c>
      <c r="M37" s="2"/>
    </row>
    <row r="38" spans="1:14" s="3" customFormat="1" ht="15.75" customHeight="1">
      <c r="A38" s="280" t="s">
        <v>200</v>
      </c>
      <c r="B38" s="280" t="s">
        <v>600</v>
      </c>
      <c r="C38" s="281" t="s">
        <v>398</v>
      </c>
      <c r="D38" s="282" t="s">
        <v>408</v>
      </c>
      <c r="E38" s="283" t="s">
        <v>164</v>
      </c>
      <c r="F38" s="284">
        <v>800</v>
      </c>
      <c r="G38" s="155"/>
      <c r="H38" s="156">
        <f t="shared" si="11"/>
        <v>0</v>
      </c>
      <c r="I38" s="157" t="s">
        <v>85</v>
      </c>
      <c r="J38" s="156">
        <f t="shared" si="12"/>
        <v>0</v>
      </c>
      <c r="K38" s="156">
        <f t="shared" si="13"/>
        <v>0</v>
      </c>
      <c r="L38" s="158" t="e">
        <f t="shared" si="1"/>
        <v>#DIV/0!</v>
      </c>
      <c r="M38" s="2"/>
    </row>
    <row r="39" spans="1:14" s="3" customFormat="1" ht="15.75" customHeight="1">
      <c r="A39" s="280" t="s">
        <v>201</v>
      </c>
      <c r="B39" s="280" t="s">
        <v>368</v>
      </c>
      <c r="C39" s="281" t="s">
        <v>268</v>
      </c>
      <c r="D39" s="282" t="s">
        <v>264</v>
      </c>
      <c r="E39" s="283" t="s">
        <v>164</v>
      </c>
      <c r="F39" s="284">
        <v>730.08290000000011</v>
      </c>
      <c r="G39" s="155"/>
      <c r="H39" s="156">
        <f t="shared" ref="H39:H43" si="17">G39*F39</f>
        <v>0</v>
      </c>
      <c r="I39" s="157" t="s">
        <v>85</v>
      </c>
      <c r="J39" s="156">
        <f t="shared" ref="J39:J42" si="18">IF(E39="","",IF(I39=$G$4,(G39*(1+$H$4)),(G39*(1+$H$5))))</f>
        <v>0</v>
      </c>
      <c r="K39" s="156">
        <f t="shared" ref="K39:K42" si="19">ROUND((IF(D39="","",F39*J39)),2)</f>
        <v>0</v>
      </c>
      <c r="L39" s="158" t="e">
        <f t="shared" si="1"/>
        <v>#DIV/0!</v>
      </c>
      <c r="M39" s="2"/>
    </row>
    <row r="40" spans="1:14" s="3" customFormat="1" ht="15.75" customHeight="1">
      <c r="A40" s="280" t="s">
        <v>202</v>
      </c>
      <c r="B40" s="280" t="s">
        <v>600</v>
      </c>
      <c r="C40" s="281" t="s">
        <v>274</v>
      </c>
      <c r="D40" s="282" t="s">
        <v>265</v>
      </c>
      <c r="E40" s="283" t="s">
        <v>164</v>
      </c>
      <c r="F40" s="284">
        <v>229.8526</v>
      </c>
      <c r="G40" s="155"/>
      <c r="H40" s="156">
        <f t="shared" si="17"/>
        <v>0</v>
      </c>
      <c r="I40" s="157" t="s">
        <v>85</v>
      </c>
      <c r="J40" s="156">
        <f t="shared" si="18"/>
        <v>0</v>
      </c>
      <c r="K40" s="156">
        <f t="shared" si="19"/>
        <v>0</v>
      </c>
      <c r="L40" s="158" t="e">
        <f t="shared" si="1"/>
        <v>#DIV/0!</v>
      </c>
      <c r="M40" s="2"/>
    </row>
    <row r="41" spans="1:14" s="3" customFormat="1" ht="15.75" customHeight="1">
      <c r="A41" s="280" t="s">
        <v>203</v>
      </c>
      <c r="B41" s="281" t="s">
        <v>243</v>
      </c>
      <c r="C41" s="281" t="s">
        <v>612</v>
      </c>
      <c r="D41" s="298" t="s">
        <v>503</v>
      </c>
      <c r="E41" s="283" t="s">
        <v>105</v>
      </c>
      <c r="F41" s="284">
        <v>93</v>
      </c>
      <c r="G41" s="175"/>
      <c r="H41" s="156">
        <f t="shared" ref="H41" si="20">G41*F41</f>
        <v>0</v>
      </c>
      <c r="I41" s="157" t="s">
        <v>85</v>
      </c>
      <c r="J41" s="156">
        <f t="shared" ref="J41" si="21">IF(E41="","",IF(I41=$G$4,(G41*(1+$H$4)),(G41*(1+$H$5))))</f>
        <v>0</v>
      </c>
      <c r="K41" s="156">
        <f t="shared" ref="K41" si="22">ROUND((IF(D41="","",F41*J41)),2)</f>
        <v>0</v>
      </c>
      <c r="L41" s="158" t="e">
        <f t="shared" si="1"/>
        <v>#DIV/0!</v>
      </c>
      <c r="M41" s="2"/>
    </row>
    <row r="42" spans="1:14" s="3" customFormat="1" ht="15.75" customHeight="1">
      <c r="A42" s="280" t="s">
        <v>204</v>
      </c>
      <c r="B42" s="281" t="s">
        <v>94</v>
      </c>
      <c r="C42" s="281" t="s">
        <v>739</v>
      </c>
      <c r="D42" s="298" t="s">
        <v>737</v>
      </c>
      <c r="E42" s="283" t="s">
        <v>738</v>
      </c>
      <c r="F42" s="284">
        <v>1</v>
      </c>
      <c r="G42" s="175"/>
      <c r="H42" s="156">
        <f t="shared" si="17"/>
        <v>0</v>
      </c>
      <c r="I42" s="157" t="s">
        <v>85</v>
      </c>
      <c r="J42" s="156">
        <f t="shared" si="18"/>
        <v>0</v>
      </c>
      <c r="K42" s="156">
        <f t="shared" si="19"/>
        <v>0</v>
      </c>
      <c r="L42" s="158" t="e">
        <f t="shared" si="1"/>
        <v>#DIV/0!</v>
      </c>
      <c r="M42" s="2"/>
    </row>
    <row r="43" spans="1:14" s="3" customFormat="1" ht="15.75" customHeight="1">
      <c r="A43" s="280" t="s">
        <v>776</v>
      </c>
      <c r="B43" s="281" t="s">
        <v>494</v>
      </c>
      <c r="C43" s="281">
        <v>97633</v>
      </c>
      <c r="D43" s="298" t="s">
        <v>779</v>
      </c>
      <c r="E43" s="283" t="s">
        <v>34</v>
      </c>
      <c r="F43" s="284">
        <f>4*2.5*5</f>
        <v>50</v>
      </c>
      <c r="G43" s="175"/>
      <c r="H43" s="156">
        <f t="shared" si="17"/>
        <v>0</v>
      </c>
      <c r="I43" s="157" t="s">
        <v>85</v>
      </c>
      <c r="J43" s="156">
        <f t="shared" ref="J43" si="23">IF(E43="","",IF(I43=$G$4,(G43*(1+$H$4)),(G43*(1+$H$5))))</f>
        <v>0</v>
      </c>
      <c r="K43" s="156">
        <f t="shared" ref="K43" si="24">ROUND((IF(D43="","",F43*J43)),2)</f>
        <v>0</v>
      </c>
      <c r="L43" s="158" t="e">
        <f t="shared" si="1"/>
        <v>#DIV/0!</v>
      </c>
      <c r="M43" s="2"/>
    </row>
    <row r="44" spans="1:14" s="3" customFormat="1">
      <c r="A44" s="275" t="s">
        <v>251</v>
      </c>
      <c r="B44" s="276" t="s">
        <v>33</v>
      </c>
      <c r="C44" s="276" t="s">
        <v>33</v>
      </c>
      <c r="D44" s="277" t="s">
        <v>250</v>
      </c>
      <c r="E44" s="278" t="s">
        <v>33</v>
      </c>
      <c r="F44" s="279"/>
      <c r="G44" s="101"/>
      <c r="H44" s="151"/>
      <c r="I44" s="152"/>
      <c r="J44" s="151"/>
      <c r="K44" s="153">
        <f>SUM(K45:K46)</f>
        <v>0</v>
      </c>
      <c r="L44" s="154" t="e">
        <f t="shared" si="1"/>
        <v>#DIV/0!</v>
      </c>
      <c r="M44" s="2"/>
    </row>
    <row r="45" spans="1:14" s="3" customFormat="1" ht="30">
      <c r="A45" s="280" t="s">
        <v>252</v>
      </c>
      <c r="B45" s="283" t="s">
        <v>494</v>
      </c>
      <c r="C45" s="297" t="s">
        <v>722</v>
      </c>
      <c r="D45" s="282" t="s">
        <v>721</v>
      </c>
      <c r="E45" s="283" t="s">
        <v>206</v>
      </c>
      <c r="F45" s="284">
        <v>184.89</v>
      </c>
      <c r="G45" s="155"/>
      <c r="H45" s="156">
        <f t="shared" si="11"/>
        <v>0</v>
      </c>
      <c r="I45" s="157" t="s">
        <v>85</v>
      </c>
      <c r="J45" s="156">
        <f t="shared" si="12"/>
        <v>0</v>
      </c>
      <c r="K45" s="156">
        <f t="shared" si="13"/>
        <v>0</v>
      </c>
      <c r="L45" s="158" t="e">
        <f t="shared" si="1"/>
        <v>#DIV/0!</v>
      </c>
      <c r="M45" s="2"/>
      <c r="N45" s="224"/>
    </row>
    <row r="46" spans="1:14" s="3" customFormat="1">
      <c r="A46" s="280" t="s">
        <v>253</v>
      </c>
      <c r="B46" s="280" t="s">
        <v>94</v>
      </c>
      <c r="C46" s="281" t="s">
        <v>277</v>
      </c>
      <c r="D46" s="282" t="s">
        <v>269</v>
      </c>
      <c r="E46" s="283" t="s">
        <v>236</v>
      </c>
      <c r="F46" s="284">
        <v>6</v>
      </c>
      <c r="G46" s="155"/>
      <c r="H46" s="156">
        <f>G46*F46</f>
        <v>0</v>
      </c>
      <c r="I46" s="157" t="s">
        <v>85</v>
      </c>
      <c r="J46" s="156">
        <f t="shared" ref="J46" si="25">IF(E46="","",IF(I46=$G$4,(G46*(1+$H$4)),(G46*(1+$H$5))))</f>
        <v>0</v>
      </c>
      <c r="K46" s="156">
        <f t="shared" si="13"/>
        <v>0</v>
      </c>
      <c r="L46" s="158" t="e">
        <f t="shared" si="1"/>
        <v>#DIV/0!</v>
      </c>
      <c r="M46" s="2"/>
    </row>
    <row r="47" spans="1:14" s="119" customFormat="1">
      <c r="A47" s="290"/>
      <c r="B47" s="291"/>
      <c r="C47" s="291"/>
      <c r="D47" s="292"/>
      <c r="E47" s="291"/>
      <c r="F47" s="293"/>
      <c r="G47" s="102"/>
      <c r="H47" s="123"/>
      <c r="I47" s="124"/>
      <c r="J47" s="123"/>
      <c r="K47" s="125"/>
      <c r="L47" s="126" t="str">
        <f t="shared" si="1"/>
        <v/>
      </c>
      <c r="M47" s="110"/>
    </row>
    <row r="48" spans="1:14" s="3" customFormat="1">
      <c r="A48" s="294">
        <v>3</v>
      </c>
      <c r="B48" s="294" t="s">
        <v>33</v>
      </c>
      <c r="C48" s="294" t="s">
        <v>33</v>
      </c>
      <c r="D48" s="295" t="s">
        <v>98</v>
      </c>
      <c r="E48" s="296"/>
      <c r="F48" s="296"/>
      <c r="G48" s="171"/>
      <c r="H48" s="146"/>
      <c r="I48" s="147"/>
      <c r="J48" s="146"/>
      <c r="K48" s="148">
        <f>K49+K51</f>
        <v>0</v>
      </c>
      <c r="L48" s="149" t="e">
        <f t="shared" si="1"/>
        <v>#DIV/0!</v>
      </c>
      <c r="M48" s="2"/>
      <c r="N48" s="150"/>
    </row>
    <row r="49" spans="1:14" s="3" customFormat="1">
      <c r="A49" s="275" t="s">
        <v>221</v>
      </c>
      <c r="B49" s="276" t="s">
        <v>33</v>
      </c>
      <c r="C49" s="276" t="s">
        <v>33</v>
      </c>
      <c r="D49" s="277" t="s">
        <v>248</v>
      </c>
      <c r="E49" s="278"/>
      <c r="F49" s="279"/>
      <c r="G49" s="101"/>
      <c r="H49" s="151"/>
      <c r="I49" s="152"/>
      <c r="J49" s="151"/>
      <c r="K49" s="153">
        <f>ROUND((SUM(K50:K50)),2)</f>
        <v>0</v>
      </c>
      <c r="L49" s="154" t="e">
        <f t="shared" si="1"/>
        <v>#DIV/0!</v>
      </c>
      <c r="M49" s="2"/>
    </row>
    <row r="50" spans="1:14" s="3" customFormat="1" ht="16.5" customHeight="1">
      <c r="A50" s="280" t="s">
        <v>487</v>
      </c>
      <c r="B50" s="281" t="s">
        <v>494</v>
      </c>
      <c r="C50" s="281">
        <v>103325</v>
      </c>
      <c r="D50" s="282" t="s">
        <v>474</v>
      </c>
      <c r="E50" s="283" t="s">
        <v>164</v>
      </c>
      <c r="F50" s="284">
        <v>5.9</v>
      </c>
      <c r="G50" s="155"/>
      <c r="H50" s="156">
        <f t="shared" ref="H50" si="26">G50*F50</f>
        <v>0</v>
      </c>
      <c r="I50" s="157" t="s">
        <v>85</v>
      </c>
      <c r="J50" s="156">
        <f>IF(E50="","",IF(I50=$G$4,(G50*(1+$H$4)),(G50*(1+$H$5))))</f>
        <v>0</v>
      </c>
      <c r="K50" s="156">
        <f t="shared" ref="K50" si="27">ROUND((IF(D50="","",F50*J50)),2)</f>
        <v>0</v>
      </c>
      <c r="L50" s="158" t="e">
        <f t="shared" si="1"/>
        <v>#DIV/0!</v>
      </c>
      <c r="M50" s="2"/>
    </row>
    <row r="51" spans="1:14" s="3" customFormat="1">
      <c r="A51" s="275" t="s">
        <v>402</v>
      </c>
      <c r="B51" s="276" t="s">
        <v>33</v>
      </c>
      <c r="C51" s="276" t="s">
        <v>33</v>
      </c>
      <c r="D51" s="277" t="s">
        <v>192</v>
      </c>
      <c r="E51" s="278"/>
      <c r="F51" s="279"/>
      <c r="G51" s="101"/>
      <c r="H51" s="151"/>
      <c r="I51" s="152"/>
      <c r="J51" s="151"/>
      <c r="K51" s="153">
        <f>ROUND((SUM(K52:K58)),2)</f>
        <v>0</v>
      </c>
      <c r="L51" s="154" t="e">
        <f t="shared" si="1"/>
        <v>#DIV/0!</v>
      </c>
      <c r="M51" s="2"/>
    </row>
    <row r="52" spans="1:14" s="3" customFormat="1" ht="93" customHeight="1">
      <c r="A52" s="280" t="s">
        <v>488</v>
      </c>
      <c r="B52" s="280" t="s">
        <v>94</v>
      </c>
      <c r="C52" s="281" t="s">
        <v>278</v>
      </c>
      <c r="D52" s="282" t="s">
        <v>782</v>
      </c>
      <c r="E52" s="283" t="s">
        <v>164</v>
      </c>
      <c r="F52" s="284">
        <v>122.28500000000001</v>
      </c>
      <c r="G52" s="155"/>
      <c r="H52" s="156">
        <f>G52*F52</f>
        <v>0</v>
      </c>
      <c r="I52" s="157" t="s">
        <v>85</v>
      </c>
      <c r="J52" s="156">
        <f>IF(E52="","",IF(I52=$G$4,(G52*(1+$H$4)),(G52*(1+$H$5))))</f>
        <v>0</v>
      </c>
      <c r="K52" s="156">
        <f t="shared" ref="K52" si="28">ROUND((IF(D52="","",F52*J52)),2)</f>
        <v>0</v>
      </c>
      <c r="L52" s="158" t="e">
        <f t="shared" si="1"/>
        <v>#DIV/0!</v>
      </c>
      <c r="M52" s="2"/>
    </row>
    <row r="53" spans="1:14" s="3" customFormat="1" ht="88.5" customHeight="1">
      <c r="A53" s="280" t="s">
        <v>489</v>
      </c>
      <c r="B53" s="280" t="s">
        <v>94</v>
      </c>
      <c r="C53" s="281" t="s">
        <v>279</v>
      </c>
      <c r="D53" s="282" t="s">
        <v>463</v>
      </c>
      <c r="E53" s="283" t="s">
        <v>164</v>
      </c>
      <c r="F53" s="284">
        <v>674.14</v>
      </c>
      <c r="G53" s="155"/>
      <c r="H53" s="156">
        <f t="shared" ref="H53:H55" si="29">G53*F53</f>
        <v>0</v>
      </c>
      <c r="I53" s="157" t="s">
        <v>85</v>
      </c>
      <c r="J53" s="156">
        <f>IF(E53="","",IF(I53=$G$4,(G53*(1+$H$4)),(G53*(1+$H$5))))</f>
        <v>0</v>
      </c>
      <c r="K53" s="156">
        <f t="shared" ref="K53" si="30">ROUND((IF(D53="","",F53*J53)),2)</f>
        <v>0</v>
      </c>
      <c r="L53" s="158" t="e">
        <f t="shared" si="1"/>
        <v>#DIV/0!</v>
      </c>
      <c r="M53" s="2"/>
    </row>
    <row r="54" spans="1:14" s="119" customFormat="1" ht="90">
      <c r="A54" s="280" t="s">
        <v>490</v>
      </c>
      <c r="B54" s="280" t="s">
        <v>94</v>
      </c>
      <c r="C54" s="281" t="s">
        <v>280</v>
      </c>
      <c r="D54" s="282" t="s">
        <v>464</v>
      </c>
      <c r="E54" s="283" t="s">
        <v>164</v>
      </c>
      <c r="F54" s="284">
        <v>21.46</v>
      </c>
      <c r="G54" s="155"/>
      <c r="H54" s="156">
        <f t="shared" si="29"/>
        <v>0</v>
      </c>
      <c r="I54" s="157" t="s">
        <v>85</v>
      </c>
      <c r="J54" s="156">
        <f>IF(E54="","",IF(I54=$G$4,(G54*(1+$H$4)),(G54*(1+$H$5))))</f>
        <v>0</v>
      </c>
      <c r="K54" s="156">
        <f t="shared" ref="K54" si="31">ROUND((IF(D54="","",F54*J54)),2)</f>
        <v>0</v>
      </c>
      <c r="L54" s="158" t="e">
        <f t="shared" si="1"/>
        <v>#DIV/0!</v>
      </c>
      <c r="M54" s="110"/>
    </row>
    <row r="55" spans="1:14" s="119" customFormat="1" ht="75" customHeight="1">
      <c r="A55" s="280" t="s">
        <v>491</v>
      </c>
      <c r="B55" s="280" t="s">
        <v>94</v>
      </c>
      <c r="C55" s="281" t="s">
        <v>281</v>
      </c>
      <c r="D55" s="282" t="s">
        <v>465</v>
      </c>
      <c r="E55" s="283" t="s">
        <v>164</v>
      </c>
      <c r="F55" s="284">
        <v>224.58999999999997</v>
      </c>
      <c r="G55" s="155"/>
      <c r="H55" s="156">
        <f t="shared" si="29"/>
        <v>0</v>
      </c>
      <c r="I55" s="157" t="s">
        <v>85</v>
      </c>
      <c r="J55" s="156">
        <f>IF(E55="","",IF(I55=$G$4,(G55*(1+$H$4)),(G55*(1+$H$5))))</f>
        <v>0</v>
      </c>
      <c r="K55" s="156">
        <f t="shared" ref="K55" si="32">ROUND((IF(D55="","",F55*J55)),2)</f>
        <v>0</v>
      </c>
      <c r="L55" s="158" t="e">
        <f t="shared" si="1"/>
        <v>#DIV/0!</v>
      </c>
      <c r="M55" s="110"/>
    </row>
    <row r="56" spans="1:14" s="119" customFormat="1" ht="105" customHeight="1">
      <c r="A56" s="299" t="s">
        <v>492</v>
      </c>
      <c r="B56" s="299" t="s">
        <v>94</v>
      </c>
      <c r="C56" s="299" t="s">
        <v>289</v>
      </c>
      <c r="D56" s="300" t="s">
        <v>469</v>
      </c>
      <c r="E56" s="301" t="s">
        <v>164</v>
      </c>
      <c r="F56" s="302">
        <v>29.699999999999996</v>
      </c>
      <c r="G56" s="199"/>
      <c r="H56" s="196">
        <f t="shared" ref="H56" si="33">G56*F56</f>
        <v>0</v>
      </c>
      <c r="I56" s="197" t="s">
        <v>85</v>
      </c>
      <c r="J56" s="196">
        <f>IF(E56="","",IF(I56=$G$4,(G56*(1+$H$4)),(G56*(1+$H$5))))</f>
        <v>0</v>
      </c>
      <c r="K56" s="196">
        <f t="shared" ref="K56" si="34">ROUND((IF(D56="","",F56*J56)),2)</f>
        <v>0</v>
      </c>
      <c r="L56" s="198" t="e">
        <f t="shared" si="1"/>
        <v>#DIV/0!</v>
      </c>
      <c r="M56" s="110"/>
    </row>
    <row r="57" spans="1:14" s="119" customFormat="1" ht="118.5" customHeight="1">
      <c r="A57" s="303"/>
      <c r="B57" s="304"/>
      <c r="C57" s="304"/>
      <c r="D57" s="305" t="s">
        <v>470</v>
      </c>
      <c r="E57" s="306"/>
      <c r="F57" s="307"/>
      <c r="G57" s="161"/>
      <c r="H57" s="162"/>
      <c r="I57" s="163"/>
      <c r="J57" s="162"/>
      <c r="K57" s="162"/>
      <c r="L57" s="164"/>
      <c r="M57" s="110"/>
    </row>
    <row r="58" spans="1:14" s="119" customFormat="1" ht="75" customHeight="1">
      <c r="A58" s="280" t="s">
        <v>774</v>
      </c>
      <c r="B58" s="280" t="s">
        <v>94</v>
      </c>
      <c r="C58" s="281" t="s">
        <v>775</v>
      </c>
      <c r="D58" s="282" t="s">
        <v>773</v>
      </c>
      <c r="E58" s="283" t="s">
        <v>34</v>
      </c>
      <c r="F58" s="284">
        <f>21.8*2</f>
        <v>43.6</v>
      </c>
      <c r="G58" s="155"/>
      <c r="H58" s="156">
        <f t="shared" ref="H58" si="35">G58*F58</f>
        <v>0</v>
      </c>
      <c r="I58" s="157" t="s">
        <v>85</v>
      </c>
      <c r="J58" s="156">
        <f>IF(E58="","",IF(I58=$G$4,(G58*(1+$H$4)),(G58*(1+$H$5))))</f>
        <v>0</v>
      </c>
      <c r="K58" s="156">
        <f t="shared" ref="K58" si="36">ROUND((IF(D58="","",F58*J58)),2)</f>
        <v>0</v>
      </c>
      <c r="L58" s="158" t="e">
        <f>IF(D58="","",K58/$K$297)</f>
        <v>#DIV/0!</v>
      </c>
      <c r="M58" s="110"/>
    </row>
    <row r="59" spans="1:14" s="119" customFormat="1">
      <c r="A59" s="290"/>
      <c r="B59" s="291"/>
      <c r="C59" s="291"/>
      <c r="D59" s="292"/>
      <c r="E59" s="291"/>
      <c r="F59" s="293"/>
      <c r="G59" s="102"/>
      <c r="H59" s="123"/>
      <c r="I59" s="124"/>
      <c r="J59" s="123"/>
      <c r="K59" s="125"/>
      <c r="L59" s="126" t="str">
        <f t="shared" ref="L59:L82" si="37">IF(D59="","",K59/$K$297)</f>
        <v/>
      </c>
      <c r="M59" s="110"/>
    </row>
    <row r="60" spans="1:14" s="3" customFormat="1">
      <c r="A60" s="294">
        <v>4</v>
      </c>
      <c r="B60" s="294"/>
      <c r="C60" s="294"/>
      <c r="D60" s="295" t="s">
        <v>100</v>
      </c>
      <c r="E60" s="296"/>
      <c r="F60" s="296"/>
      <c r="G60" s="171"/>
      <c r="H60" s="146"/>
      <c r="I60" s="147"/>
      <c r="J60" s="146"/>
      <c r="K60" s="148">
        <f>K61+K65+K71</f>
        <v>0</v>
      </c>
      <c r="L60" s="149" t="e">
        <f t="shared" si="37"/>
        <v>#DIV/0!</v>
      </c>
      <c r="M60" s="2"/>
      <c r="N60" s="150"/>
    </row>
    <row r="61" spans="1:14" s="3" customFormat="1">
      <c r="A61" s="275" t="s">
        <v>20</v>
      </c>
      <c r="B61" s="276" t="s">
        <v>33</v>
      </c>
      <c r="C61" s="276" t="s">
        <v>33</v>
      </c>
      <c r="D61" s="277" t="s">
        <v>471</v>
      </c>
      <c r="E61" s="278" t="s">
        <v>33</v>
      </c>
      <c r="F61" s="279"/>
      <c r="G61" s="101"/>
      <c r="H61" s="151"/>
      <c r="I61" s="152"/>
      <c r="J61" s="151"/>
      <c r="K61" s="153">
        <f>SUM(K62:K64)</f>
        <v>0</v>
      </c>
      <c r="L61" s="154" t="e">
        <f t="shared" si="37"/>
        <v>#DIV/0!</v>
      </c>
      <c r="M61" s="2"/>
    </row>
    <row r="62" spans="1:14" s="119" customFormat="1" ht="90">
      <c r="A62" s="280" t="s">
        <v>21</v>
      </c>
      <c r="B62" s="280" t="s">
        <v>94</v>
      </c>
      <c r="C62" s="281" t="s">
        <v>298</v>
      </c>
      <c r="D62" s="282" t="s">
        <v>564</v>
      </c>
      <c r="E62" s="283" t="s">
        <v>105</v>
      </c>
      <c r="F62" s="284">
        <v>12</v>
      </c>
      <c r="G62" s="155"/>
      <c r="H62" s="156">
        <f t="shared" ref="H62:H64" si="38">G62*F62</f>
        <v>0</v>
      </c>
      <c r="I62" s="157" t="s">
        <v>85</v>
      </c>
      <c r="J62" s="156">
        <f t="shared" ref="J62" si="39">IF(E62="","",IF(I62=$G$4,(G62*(1+$H$4)),(G62*(1+$H$5))))</f>
        <v>0</v>
      </c>
      <c r="K62" s="156">
        <f t="shared" ref="K62" si="40">ROUND((IF(D62="","",F62*J62)),2)</f>
        <v>0</v>
      </c>
      <c r="L62" s="158" t="e">
        <f t="shared" si="37"/>
        <v>#DIV/0!</v>
      </c>
      <c r="M62" s="110"/>
    </row>
    <row r="63" spans="1:14" s="119" customFormat="1" ht="90">
      <c r="A63" s="280" t="s">
        <v>97</v>
      </c>
      <c r="B63" s="280" t="s">
        <v>94</v>
      </c>
      <c r="C63" s="281" t="s">
        <v>299</v>
      </c>
      <c r="D63" s="282" t="s">
        <v>563</v>
      </c>
      <c r="E63" s="283" t="s">
        <v>105</v>
      </c>
      <c r="F63" s="284">
        <v>9</v>
      </c>
      <c r="G63" s="155"/>
      <c r="H63" s="156">
        <f t="shared" si="38"/>
        <v>0</v>
      </c>
      <c r="I63" s="157" t="s">
        <v>85</v>
      </c>
      <c r="J63" s="156">
        <f t="shared" ref="J63:J64" si="41">IF(E63="","",IF(I63=$G$4,(G63*(1+$H$4)),(G63*(1+$H$5))))</f>
        <v>0</v>
      </c>
      <c r="K63" s="156">
        <f t="shared" ref="K63:K64" si="42">ROUND((IF(D63="","",F63*J63)),2)</f>
        <v>0</v>
      </c>
      <c r="L63" s="158" t="e">
        <f t="shared" si="37"/>
        <v>#DIV/0!</v>
      </c>
      <c r="M63" s="110"/>
    </row>
    <row r="64" spans="1:14" s="119" customFormat="1" ht="30">
      <c r="A64" s="280" t="s">
        <v>171</v>
      </c>
      <c r="B64" s="280" t="s">
        <v>94</v>
      </c>
      <c r="C64" s="281" t="s">
        <v>300</v>
      </c>
      <c r="D64" s="282" t="s">
        <v>565</v>
      </c>
      <c r="E64" s="283" t="s">
        <v>164</v>
      </c>
      <c r="F64" s="284">
        <v>7</v>
      </c>
      <c r="G64" s="155"/>
      <c r="H64" s="156">
        <f t="shared" si="38"/>
        <v>0</v>
      </c>
      <c r="I64" s="157" t="s">
        <v>85</v>
      </c>
      <c r="J64" s="156">
        <f t="shared" si="41"/>
        <v>0</v>
      </c>
      <c r="K64" s="156">
        <f t="shared" si="42"/>
        <v>0</v>
      </c>
      <c r="L64" s="158" t="e">
        <f t="shared" si="37"/>
        <v>#DIV/0!</v>
      </c>
      <c r="M64" s="110"/>
    </row>
    <row r="65" spans="1:14" s="3" customFormat="1">
      <c r="A65" s="275" t="s">
        <v>159</v>
      </c>
      <c r="B65" s="276" t="s">
        <v>33</v>
      </c>
      <c r="C65" s="276" t="s">
        <v>33</v>
      </c>
      <c r="D65" s="277" t="s">
        <v>527</v>
      </c>
      <c r="E65" s="278" t="s">
        <v>33</v>
      </c>
      <c r="F65" s="279"/>
      <c r="G65" s="101"/>
      <c r="H65" s="151"/>
      <c r="I65" s="152"/>
      <c r="J65" s="151"/>
      <c r="K65" s="153">
        <f>SUM(K66:K70)</f>
        <v>0</v>
      </c>
      <c r="L65" s="154" t="e">
        <f t="shared" si="37"/>
        <v>#DIV/0!</v>
      </c>
      <c r="M65" s="2"/>
    </row>
    <row r="66" spans="1:14" s="119" customFormat="1" ht="75">
      <c r="A66" s="280" t="s">
        <v>160</v>
      </c>
      <c r="B66" s="280" t="s">
        <v>94</v>
      </c>
      <c r="C66" s="281" t="s">
        <v>311</v>
      </c>
      <c r="D66" s="282" t="s">
        <v>529</v>
      </c>
      <c r="E66" s="283" t="s">
        <v>105</v>
      </c>
      <c r="F66" s="284">
        <v>10</v>
      </c>
      <c r="G66" s="155"/>
      <c r="H66" s="156">
        <f t="shared" ref="H66" si="43">G66*F66</f>
        <v>0</v>
      </c>
      <c r="I66" s="157" t="s">
        <v>85</v>
      </c>
      <c r="J66" s="156">
        <f t="shared" ref="J66" si="44">IF(E66="","",IF(I66=$G$4,(G66*(1+$H$4)),(G66*(1+$H$5))))</f>
        <v>0</v>
      </c>
      <c r="K66" s="156">
        <f t="shared" ref="K66" si="45">ROUND((IF(D66="","",F66*J66)),2)</f>
        <v>0</v>
      </c>
      <c r="L66" s="158" t="e">
        <f t="shared" si="37"/>
        <v>#DIV/0!</v>
      </c>
      <c r="M66" s="110"/>
    </row>
    <row r="67" spans="1:14" s="119" customFormat="1" ht="75">
      <c r="A67" s="280" t="s">
        <v>193</v>
      </c>
      <c r="B67" s="280" t="s">
        <v>94</v>
      </c>
      <c r="C67" s="281" t="s">
        <v>312</v>
      </c>
      <c r="D67" s="282" t="s">
        <v>530</v>
      </c>
      <c r="E67" s="283" t="s">
        <v>105</v>
      </c>
      <c r="F67" s="284">
        <v>8</v>
      </c>
      <c r="G67" s="155"/>
      <c r="H67" s="156">
        <f t="shared" ref="H67:H70" si="46">G67*F67</f>
        <v>0</v>
      </c>
      <c r="I67" s="157" t="s">
        <v>85</v>
      </c>
      <c r="J67" s="156">
        <f t="shared" ref="J67:J70" si="47">IF(E67="","",IF(I67=$G$4,(G67*(1+$H$4)),(G67*(1+$H$5))))</f>
        <v>0</v>
      </c>
      <c r="K67" s="156">
        <f t="shared" ref="K67:K70" si="48">ROUND((IF(D67="","",F67*J67)),2)</f>
        <v>0</v>
      </c>
      <c r="L67" s="158" t="e">
        <f t="shared" si="37"/>
        <v>#DIV/0!</v>
      </c>
      <c r="M67" s="110"/>
    </row>
    <row r="68" spans="1:14" s="119" customFormat="1" ht="75">
      <c r="A68" s="280" t="s">
        <v>194</v>
      </c>
      <c r="B68" s="280" t="s">
        <v>94</v>
      </c>
      <c r="C68" s="281" t="s">
        <v>313</v>
      </c>
      <c r="D68" s="282" t="s">
        <v>531</v>
      </c>
      <c r="E68" s="283" t="s">
        <v>105</v>
      </c>
      <c r="F68" s="284">
        <v>1</v>
      </c>
      <c r="G68" s="155"/>
      <c r="H68" s="156">
        <f t="shared" si="46"/>
        <v>0</v>
      </c>
      <c r="I68" s="157" t="s">
        <v>85</v>
      </c>
      <c r="J68" s="156">
        <f t="shared" si="47"/>
        <v>0</v>
      </c>
      <c r="K68" s="156">
        <f t="shared" si="48"/>
        <v>0</v>
      </c>
      <c r="L68" s="158" t="e">
        <f t="shared" si="37"/>
        <v>#DIV/0!</v>
      </c>
      <c r="M68" s="110"/>
    </row>
    <row r="69" spans="1:14" s="119" customFormat="1" ht="75">
      <c r="A69" s="280" t="s">
        <v>195</v>
      </c>
      <c r="B69" s="280" t="s">
        <v>94</v>
      </c>
      <c r="C69" s="281" t="s">
        <v>314</v>
      </c>
      <c r="D69" s="282" t="s">
        <v>532</v>
      </c>
      <c r="E69" s="283" t="s">
        <v>105</v>
      </c>
      <c r="F69" s="284">
        <v>3</v>
      </c>
      <c r="G69" s="155"/>
      <c r="H69" s="156">
        <f t="shared" si="46"/>
        <v>0</v>
      </c>
      <c r="I69" s="157" t="s">
        <v>85</v>
      </c>
      <c r="J69" s="156">
        <f t="shared" si="47"/>
        <v>0</v>
      </c>
      <c r="K69" s="156">
        <f t="shared" si="48"/>
        <v>0</v>
      </c>
      <c r="L69" s="158" t="e">
        <f t="shared" si="37"/>
        <v>#DIV/0!</v>
      </c>
      <c r="M69" s="110"/>
    </row>
    <row r="70" spans="1:14" s="119" customFormat="1" ht="75">
      <c r="A70" s="280" t="s">
        <v>526</v>
      </c>
      <c r="B70" s="280" t="s">
        <v>94</v>
      </c>
      <c r="C70" s="281" t="s">
        <v>315</v>
      </c>
      <c r="D70" s="282" t="s">
        <v>533</v>
      </c>
      <c r="E70" s="283" t="s">
        <v>105</v>
      </c>
      <c r="F70" s="284">
        <v>1</v>
      </c>
      <c r="G70" s="155"/>
      <c r="H70" s="156">
        <f t="shared" si="46"/>
        <v>0</v>
      </c>
      <c r="I70" s="157" t="s">
        <v>85</v>
      </c>
      <c r="J70" s="156">
        <f t="shared" si="47"/>
        <v>0</v>
      </c>
      <c r="K70" s="156">
        <f t="shared" si="48"/>
        <v>0</v>
      </c>
      <c r="L70" s="158" t="e">
        <f t="shared" si="37"/>
        <v>#DIV/0!</v>
      </c>
      <c r="M70" s="110"/>
    </row>
    <row r="71" spans="1:14" s="3" customFormat="1">
      <c r="A71" s="275" t="s">
        <v>190</v>
      </c>
      <c r="B71" s="276" t="s">
        <v>33</v>
      </c>
      <c r="C71" s="276" t="s">
        <v>33</v>
      </c>
      <c r="D71" s="277" t="s">
        <v>528</v>
      </c>
      <c r="E71" s="308"/>
      <c r="F71" s="308"/>
      <c r="G71" s="101"/>
      <c r="H71" s="151"/>
      <c r="I71" s="152"/>
      <c r="J71" s="151"/>
      <c r="K71" s="153">
        <f>SUM(K72:K74)</f>
        <v>0</v>
      </c>
      <c r="L71" s="154" t="e">
        <f t="shared" si="37"/>
        <v>#DIV/0!</v>
      </c>
      <c r="M71" s="2"/>
    </row>
    <row r="72" spans="1:14" s="119" customFormat="1" ht="45">
      <c r="A72" s="280" t="s">
        <v>191</v>
      </c>
      <c r="B72" s="280" t="s">
        <v>94</v>
      </c>
      <c r="C72" s="281" t="s">
        <v>282</v>
      </c>
      <c r="D72" s="282" t="s">
        <v>534</v>
      </c>
      <c r="E72" s="283" t="s">
        <v>105</v>
      </c>
      <c r="F72" s="284">
        <v>2</v>
      </c>
      <c r="G72" s="155"/>
      <c r="H72" s="156">
        <f t="shared" ref="H72" si="49">G72*F72</f>
        <v>0</v>
      </c>
      <c r="I72" s="157" t="s">
        <v>85</v>
      </c>
      <c r="J72" s="156">
        <f t="shared" ref="J72:J74" si="50">IF(E72="","",IF(I72=$G$4,(G72*(1+$H$4)),(G72*(1+$H$5))))</f>
        <v>0</v>
      </c>
      <c r="K72" s="156">
        <f t="shared" ref="K72:K74" si="51">ROUND((IF(D72="","",F72*J72)),2)</f>
        <v>0</v>
      </c>
      <c r="L72" s="158" t="e">
        <f t="shared" si="37"/>
        <v>#DIV/0!</v>
      </c>
      <c r="M72" s="110"/>
    </row>
    <row r="73" spans="1:14" s="119" customFormat="1" ht="45">
      <c r="A73" s="280" t="s">
        <v>744</v>
      </c>
      <c r="B73" s="280" t="s">
        <v>94</v>
      </c>
      <c r="C73" s="281" t="s">
        <v>283</v>
      </c>
      <c r="D73" s="282" t="s">
        <v>535</v>
      </c>
      <c r="E73" s="283" t="s">
        <v>105</v>
      </c>
      <c r="F73" s="284">
        <v>2</v>
      </c>
      <c r="G73" s="155"/>
      <c r="H73" s="156">
        <f t="shared" ref="H73:H74" si="52">G73*F73</f>
        <v>0</v>
      </c>
      <c r="I73" s="157" t="s">
        <v>85</v>
      </c>
      <c r="J73" s="156">
        <f t="shared" si="50"/>
        <v>0</v>
      </c>
      <c r="K73" s="156">
        <f t="shared" si="51"/>
        <v>0</v>
      </c>
      <c r="L73" s="158" t="e">
        <f t="shared" si="37"/>
        <v>#DIV/0!</v>
      </c>
      <c r="M73" s="110"/>
    </row>
    <row r="74" spans="1:14" s="119" customFormat="1" ht="90">
      <c r="A74" s="280" t="s">
        <v>745</v>
      </c>
      <c r="B74" s="280" t="s">
        <v>94</v>
      </c>
      <c r="C74" s="281" t="s">
        <v>287</v>
      </c>
      <c r="D74" s="282" t="s">
        <v>536</v>
      </c>
      <c r="E74" s="283" t="s">
        <v>105</v>
      </c>
      <c r="F74" s="284">
        <v>3</v>
      </c>
      <c r="G74" s="155"/>
      <c r="H74" s="156">
        <f t="shared" si="52"/>
        <v>0</v>
      </c>
      <c r="I74" s="157" t="s">
        <v>85</v>
      </c>
      <c r="J74" s="156">
        <f t="shared" si="50"/>
        <v>0</v>
      </c>
      <c r="K74" s="156">
        <f t="shared" si="51"/>
        <v>0</v>
      </c>
      <c r="L74" s="158" t="e">
        <f t="shared" si="37"/>
        <v>#DIV/0!</v>
      </c>
      <c r="M74" s="110"/>
    </row>
    <row r="75" spans="1:14" s="119" customFormat="1">
      <c r="A75" s="290"/>
      <c r="B75" s="291"/>
      <c r="C75" s="291"/>
      <c r="D75" s="292"/>
      <c r="E75" s="291"/>
      <c r="F75" s="293"/>
      <c r="G75" s="102"/>
      <c r="H75" s="123"/>
      <c r="I75" s="124"/>
      <c r="J75" s="123"/>
      <c r="K75" s="125"/>
      <c r="L75" s="126" t="str">
        <f t="shared" si="37"/>
        <v/>
      </c>
      <c r="M75" s="110"/>
    </row>
    <row r="76" spans="1:14" s="3" customFormat="1">
      <c r="A76" s="294">
        <v>5</v>
      </c>
      <c r="B76" s="294" t="s">
        <v>33</v>
      </c>
      <c r="C76" s="294" t="s">
        <v>33</v>
      </c>
      <c r="D76" s="295" t="s">
        <v>129</v>
      </c>
      <c r="E76" s="296"/>
      <c r="F76" s="296"/>
      <c r="G76" s="171"/>
      <c r="H76" s="146"/>
      <c r="I76" s="147"/>
      <c r="J76" s="146"/>
      <c r="K76" s="148">
        <f>SUM(K77:K80)</f>
        <v>0</v>
      </c>
      <c r="L76" s="149" t="e">
        <f t="shared" si="37"/>
        <v>#DIV/0!</v>
      </c>
      <c r="M76" s="2"/>
      <c r="N76" s="150"/>
    </row>
    <row r="77" spans="1:14" s="3" customFormat="1" ht="121.5" customHeight="1">
      <c r="A77" s="280" t="s">
        <v>99</v>
      </c>
      <c r="B77" s="280" t="s">
        <v>94</v>
      </c>
      <c r="C77" s="281" t="s">
        <v>304</v>
      </c>
      <c r="D77" s="282" t="s">
        <v>768</v>
      </c>
      <c r="E77" s="283" t="s">
        <v>164</v>
      </c>
      <c r="F77" s="284">
        <v>518</v>
      </c>
      <c r="G77" s="155"/>
      <c r="H77" s="156">
        <f t="shared" ref="H77:H79" si="53">G77*F77</f>
        <v>0</v>
      </c>
      <c r="I77" s="157" t="s">
        <v>85</v>
      </c>
      <c r="J77" s="156">
        <f t="shared" ref="J77:J79" si="54">IF(E77="","",IF(I77=$G$4,(G77*(1+$H$4)),(G77*(1+$H$5))))</f>
        <v>0</v>
      </c>
      <c r="K77" s="156">
        <f t="shared" ref="K77:K79" si="55">ROUND((IF(D77="","",F77*J77)),2)</f>
        <v>0</v>
      </c>
      <c r="L77" s="158" t="e">
        <f t="shared" si="37"/>
        <v>#DIV/0!</v>
      </c>
      <c r="M77" s="2"/>
    </row>
    <row r="78" spans="1:14" s="119" customFormat="1" ht="45">
      <c r="A78" s="280" t="s">
        <v>222</v>
      </c>
      <c r="B78" s="280" t="s">
        <v>94</v>
      </c>
      <c r="C78" s="281" t="s">
        <v>316</v>
      </c>
      <c r="D78" s="282" t="s">
        <v>769</v>
      </c>
      <c r="E78" s="283" t="s">
        <v>164</v>
      </c>
      <c r="F78" s="284">
        <v>3.3</v>
      </c>
      <c r="G78" s="155"/>
      <c r="H78" s="156">
        <f t="shared" si="53"/>
        <v>0</v>
      </c>
      <c r="I78" s="157" t="s">
        <v>85</v>
      </c>
      <c r="J78" s="156">
        <f t="shared" si="54"/>
        <v>0</v>
      </c>
      <c r="K78" s="156">
        <f t="shared" si="55"/>
        <v>0</v>
      </c>
      <c r="L78" s="158" t="e">
        <f t="shared" si="37"/>
        <v>#DIV/0!</v>
      </c>
      <c r="M78" s="110"/>
    </row>
    <row r="79" spans="1:14" s="3" customFormat="1" ht="30">
      <c r="A79" s="280" t="s">
        <v>223</v>
      </c>
      <c r="B79" s="283" t="s">
        <v>582</v>
      </c>
      <c r="C79" s="281">
        <v>120143</v>
      </c>
      <c r="D79" s="282" t="s">
        <v>770</v>
      </c>
      <c r="E79" s="283" t="s">
        <v>164</v>
      </c>
      <c r="F79" s="284">
        <v>129.73000000000002</v>
      </c>
      <c r="G79" s="155"/>
      <c r="H79" s="156">
        <f t="shared" si="53"/>
        <v>0</v>
      </c>
      <c r="I79" s="157" t="s">
        <v>85</v>
      </c>
      <c r="J79" s="156">
        <f t="shared" si="54"/>
        <v>0</v>
      </c>
      <c r="K79" s="156">
        <f t="shared" si="55"/>
        <v>0</v>
      </c>
      <c r="L79" s="158" t="e">
        <f t="shared" si="37"/>
        <v>#DIV/0!</v>
      </c>
      <c r="M79" s="2"/>
    </row>
    <row r="80" spans="1:14" s="3" customFormat="1" ht="45">
      <c r="A80" s="280" t="s">
        <v>224</v>
      </c>
      <c r="B80" s="280" t="s">
        <v>94</v>
      </c>
      <c r="C80" s="281" t="s">
        <v>305</v>
      </c>
      <c r="D80" s="282" t="s">
        <v>486</v>
      </c>
      <c r="E80" s="283" t="s">
        <v>164</v>
      </c>
      <c r="F80" s="284">
        <v>359.95</v>
      </c>
      <c r="G80" s="155"/>
      <c r="H80" s="156">
        <f t="shared" ref="H80" si="56">G80*F80</f>
        <v>0</v>
      </c>
      <c r="I80" s="157" t="s">
        <v>85</v>
      </c>
      <c r="J80" s="156">
        <f t="shared" ref="J80" si="57">IF(E80="","",IF(I80=$G$4,(G80*(1+$H$4)),(G80*(1+$H$5))))</f>
        <v>0</v>
      </c>
      <c r="K80" s="156">
        <f t="shared" ref="K80" si="58">ROUND((IF(D80="","",F80*J80)),2)</f>
        <v>0</v>
      </c>
      <c r="L80" s="158" t="e">
        <f t="shared" si="37"/>
        <v>#DIV/0!</v>
      </c>
      <c r="M80" s="2"/>
    </row>
    <row r="81" spans="1:14" s="119" customFormat="1">
      <c r="A81" s="290"/>
      <c r="B81" s="291"/>
      <c r="C81" s="291"/>
      <c r="D81" s="292"/>
      <c r="E81" s="291"/>
      <c r="F81" s="293"/>
      <c r="G81" s="102"/>
      <c r="H81" s="123"/>
      <c r="I81" s="124"/>
      <c r="J81" s="123"/>
      <c r="K81" s="125"/>
      <c r="L81" s="126" t="str">
        <f t="shared" si="37"/>
        <v/>
      </c>
      <c r="M81" s="110"/>
    </row>
    <row r="82" spans="1:14" s="3" customFormat="1">
      <c r="A82" s="294">
        <v>6</v>
      </c>
      <c r="B82" s="294" t="s">
        <v>33</v>
      </c>
      <c r="C82" s="294" t="s">
        <v>33</v>
      </c>
      <c r="D82" s="295" t="s">
        <v>101</v>
      </c>
      <c r="E82" s="296" t="s">
        <v>33</v>
      </c>
      <c r="F82" s="296"/>
      <c r="G82" s="171"/>
      <c r="H82" s="146"/>
      <c r="I82" s="147"/>
      <c r="J82" s="146"/>
      <c r="K82" s="148">
        <f>ROUND((K83+K86+K88),2)</f>
        <v>0</v>
      </c>
      <c r="L82" s="149" t="e">
        <f t="shared" si="37"/>
        <v>#DIV/0!</v>
      </c>
      <c r="M82" s="2"/>
      <c r="N82" s="150"/>
    </row>
    <row r="83" spans="1:14" s="3" customFormat="1">
      <c r="A83" s="275" t="s">
        <v>391</v>
      </c>
      <c r="B83" s="276" t="s">
        <v>33</v>
      </c>
      <c r="C83" s="276" t="s">
        <v>33</v>
      </c>
      <c r="D83" s="277" t="s">
        <v>102</v>
      </c>
      <c r="E83" s="278" t="s">
        <v>33</v>
      </c>
      <c r="F83" s="309"/>
      <c r="G83" s="101"/>
      <c r="H83" s="151"/>
      <c r="I83" s="152"/>
      <c r="J83" s="151"/>
      <c r="K83" s="153">
        <f>SUM(K84:K85)</f>
        <v>0</v>
      </c>
      <c r="L83" s="154" t="e">
        <f t="shared" ref="L83:L95" si="59">IF(D83="","",K83/$K$297)</f>
        <v>#DIV/0!</v>
      </c>
      <c r="M83" s="2"/>
    </row>
    <row r="84" spans="1:14" s="3" customFormat="1">
      <c r="A84" s="280" t="s">
        <v>504</v>
      </c>
      <c r="B84" s="280" t="s">
        <v>494</v>
      </c>
      <c r="C84" s="281">
        <v>87878</v>
      </c>
      <c r="D84" s="282" t="s">
        <v>399</v>
      </c>
      <c r="E84" s="283" t="s">
        <v>34</v>
      </c>
      <c r="F84" s="284">
        <f>5.9*2</f>
        <v>11.8</v>
      </c>
      <c r="G84" s="155"/>
      <c r="H84" s="156">
        <f t="shared" ref="H84:H85" si="60">G84*F84</f>
        <v>0</v>
      </c>
      <c r="I84" s="157" t="s">
        <v>85</v>
      </c>
      <c r="J84" s="156">
        <f>IF(E84="","",IF(I84=$G$4,(G84*(1+$H$4)),(G84*(1+$H$5))))</f>
        <v>0</v>
      </c>
      <c r="K84" s="156">
        <f t="shared" ref="K84:K85" si="61">ROUND((IF(D84="","",F84*J84)),2)</f>
        <v>0</v>
      </c>
      <c r="L84" s="158" t="e">
        <f t="shared" si="59"/>
        <v>#DIV/0!</v>
      </c>
      <c r="M84" s="2"/>
    </row>
    <row r="85" spans="1:14" s="3" customFormat="1">
      <c r="A85" s="280" t="s">
        <v>505</v>
      </c>
      <c r="B85" s="280" t="s">
        <v>494</v>
      </c>
      <c r="C85" s="281" t="s">
        <v>401</v>
      </c>
      <c r="D85" s="282" t="s">
        <v>400</v>
      </c>
      <c r="E85" s="283" t="s">
        <v>34</v>
      </c>
      <c r="F85" s="284">
        <f>5.9*2</f>
        <v>11.8</v>
      </c>
      <c r="G85" s="155"/>
      <c r="H85" s="156">
        <f t="shared" si="60"/>
        <v>0</v>
      </c>
      <c r="I85" s="157" t="s">
        <v>85</v>
      </c>
      <c r="J85" s="156">
        <f>IF(E85="","",IF(I85=$G$4,(G85*(1+$H$4)),(G85*(1+$H$5))))</f>
        <v>0</v>
      </c>
      <c r="K85" s="156">
        <f t="shared" si="61"/>
        <v>0</v>
      </c>
      <c r="L85" s="158" t="e">
        <f t="shared" si="59"/>
        <v>#DIV/0!</v>
      </c>
      <c r="M85" s="2"/>
    </row>
    <row r="86" spans="1:14" s="3" customFormat="1">
      <c r="A86" s="275" t="s">
        <v>217</v>
      </c>
      <c r="B86" s="276" t="s">
        <v>33</v>
      </c>
      <c r="C86" s="276" t="s">
        <v>33</v>
      </c>
      <c r="D86" s="277" t="s">
        <v>475</v>
      </c>
      <c r="E86" s="278" t="s">
        <v>33</v>
      </c>
      <c r="F86" s="279"/>
      <c r="G86" s="101"/>
      <c r="H86" s="151"/>
      <c r="I86" s="152"/>
      <c r="J86" s="151"/>
      <c r="K86" s="153">
        <f>SUM(K87:K87)</f>
        <v>0</v>
      </c>
      <c r="L86" s="154" t="e">
        <f t="shared" si="59"/>
        <v>#DIV/0!</v>
      </c>
      <c r="M86" s="2"/>
    </row>
    <row r="87" spans="1:14" s="3" customFormat="1" ht="30">
      <c r="A87" s="280" t="s">
        <v>506</v>
      </c>
      <c r="B87" s="280" t="s">
        <v>94</v>
      </c>
      <c r="C87" s="297" t="s">
        <v>306</v>
      </c>
      <c r="D87" s="282" t="s">
        <v>476</v>
      </c>
      <c r="E87" s="283" t="s">
        <v>164</v>
      </c>
      <c r="F87" s="284">
        <f>5.9*2</f>
        <v>11.8</v>
      </c>
      <c r="G87" s="155"/>
      <c r="H87" s="156">
        <f t="shared" ref="H87" si="62">G87*F87</f>
        <v>0</v>
      </c>
      <c r="I87" s="157" t="s">
        <v>85</v>
      </c>
      <c r="J87" s="156">
        <f t="shared" ref="J87" si="63">IF(E87="","",IF(I87=$G$4,(G87*(1+$H$4)),(G87*(1+$H$5))))</f>
        <v>0</v>
      </c>
      <c r="K87" s="156">
        <f t="shared" ref="K87" si="64">ROUND((IF(D87="","",F87*J87)),2)</f>
        <v>0</v>
      </c>
      <c r="L87" s="158" t="e">
        <f t="shared" si="59"/>
        <v>#DIV/0!</v>
      </c>
      <c r="M87" s="2"/>
    </row>
    <row r="88" spans="1:14" s="3" customFormat="1">
      <c r="A88" s="275" t="s">
        <v>218</v>
      </c>
      <c r="B88" s="276" t="s">
        <v>33</v>
      </c>
      <c r="C88" s="276" t="s">
        <v>33</v>
      </c>
      <c r="D88" s="277" t="s">
        <v>462</v>
      </c>
      <c r="E88" s="278"/>
      <c r="F88" s="279"/>
      <c r="G88" s="101"/>
      <c r="H88" s="151"/>
      <c r="I88" s="152"/>
      <c r="J88" s="151"/>
      <c r="K88" s="153">
        <f>ROUND((SUM(K89:K91)),2)</f>
        <v>0</v>
      </c>
      <c r="L88" s="154" t="e">
        <f t="shared" si="59"/>
        <v>#DIV/0!</v>
      </c>
      <c r="M88" s="2"/>
    </row>
    <row r="89" spans="1:14" s="3" customFormat="1" ht="60">
      <c r="A89" s="280" t="s">
        <v>507</v>
      </c>
      <c r="B89" s="280" t="s">
        <v>94</v>
      </c>
      <c r="C89" s="297" t="s">
        <v>309</v>
      </c>
      <c r="D89" s="282" t="s">
        <v>466</v>
      </c>
      <c r="E89" s="283" t="s">
        <v>164</v>
      </c>
      <c r="F89" s="284">
        <v>207.62</v>
      </c>
      <c r="G89" s="155"/>
      <c r="H89" s="156">
        <f>G89*F89</f>
        <v>0</v>
      </c>
      <c r="I89" s="157" t="s">
        <v>85</v>
      </c>
      <c r="J89" s="156">
        <f>IF(E89="","",IF(I89=$G$4,(G89*(1+$H$4)),(G89*(1+$H$5))))</f>
        <v>0</v>
      </c>
      <c r="K89" s="156">
        <f>ROUND((IF(D89="","",F89*J89)),2)</f>
        <v>0</v>
      </c>
      <c r="L89" s="158" t="e">
        <f t="shared" si="59"/>
        <v>#DIV/0!</v>
      </c>
      <c r="M89" s="2"/>
    </row>
    <row r="90" spans="1:14" s="119" customFormat="1" ht="60">
      <c r="A90" s="280" t="s">
        <v>508</v>
      </c>
      <c r="B90" s="280" t="s">
        <v>94</v>
      </c>
      <c r="C90" s="281" t="s">
        <v>317</v>
      </c>
      <c r="D90" s="298" t="s">
        <v>467</v>
      </c>
      <c r="E90" s="283" t="s">
        <v>164</v>
      </c>
      <c r="F90" s="284">
        <v>110</v>
      </c>
      <c r="G90" s="155"/>
      <c r="H90" s="156">
        <f t="shared" ref="H90:H91" si="65">G90*F90</f>
        <v>0</v>
      </c>
      <c r="I90" s="157" t="s">
        <v>85</v>
      </c>
      <c r="J90" s="156">
        <f t="shared" ref="J90:J91" si="66">IF(E90="","",IF(I90=$G$4,(G90*(1+$H$4)),(G90*(1+$H$5))))</f>
        <v>0</v>
      </c>
      <c r="K90" s="156">
        <f t="shared" ref="K90:K91" si="67">ROUND((IF(D90="","",F90*J90)),2)</f>
        <v>0</v>
      </c>
      <c r="L90" s="158" t="e">
        <f t="shared" si="59"/>
        <v>#DIV/0!</v>
      </c>
      <c r="M90" s="110"/>
    </row>
    <row r="91" spans="1:14" s="119" customFormat="1" ht="45">
      <c r="A91" s="280" t="s">
        <v>509</v>
      </c>
      <c r="B91" s="280" t="s">
        <v>94</v>
      </c>
      <c r="C91" s="281" t="s">
        <v>316</v>
      </c>
      <c r="D91" s="298" t="s">
        <v>468</v>
      </c>
      <c r="E91" s="283" t="s">
        <v>164</v>
      </c>
      <c r="F91" s="284">
        <v>19.440000000000001</v>
      </c>
      <c r="G91" s="155"/>
      <c r="H91" s="156">
        <f t="shared" si="65"/>
        <v>0</v>
      </c>
      <c r="I91" s="157" t="s">
        <v>85</v>
      </c>
      <c r="J91" s="156">
        <f t="shared" si="66"/>
        <v>0</v>
      </c>
      <c r="K91" s="156">
        <f t="shared" si="67"/>
        <v>0</v>
      </c>
      <c r="L91" s="158" t="e">
        <f t="shared" si="59"/>
        <v>#DIV/0!</v>
      </c>
      <c r="M91" s="110"/>
    </row>
    <row r="92" spans="1:14" s="119" customFormat="1">
      <c r="A92" s="290"/>
      <c r="B92" s="291"/>
      <c r="C92" s="291"/>
      <c r="D92" s="292"/>
      <c r="E92" s="291"/>
      <c r="F92" s="293"/>
      <c r="G92" s="102"/>
      <c r="H92" s="123"/>
      <c r="I92" s="124"/>
      <c r="J92" s="123"/>
      <c r="K92" s="125"/>
      <c r="L92" s="126" t="str">
        <f t="shared" si="59"/>
        <v/>
      </c>
      <c r="M92" s="110"/>
    </row>
    <row r="93" spans="1:14" s="3" customFormat="1">
      <c r="A93" s="294">
        <v>7</v>
      </c>
      <c r="B93" s="294" t="s">
        <v>33</v>
      </c>
      <c r="C93" s="294" t="s">
        <v>33</v>
      </c>
      <c r="D93" s="295" t="s">
        <v>113</v>
      </c>
      <c r="E93" s="296" t="s">
        <v>33</v>
      </c>
      <c r="F93" s="296"/>
      <c r="G93" s="171"/>
      <c r="H93" s="146"/>
      <c r="I93" s="147"/>
      <c r="J93" s="146"/>
      <c r="K93" s="148">
        <f>K94+K103</f>
        <v>0</v>
      </c>
      <c r="L93" s="149" t="e">
        <f t="shared" si="59"/>
        <v>#DIV/0!</v>
      </c>
      <c r="M93" s="2"/>
      <c r="N93" s="150"/>
    </row>
    <row r="94" spans="1:14" s="3" customFormat="1">
      <c r="A94" s="275" t="s">
        <v>108</v>
      </c>
      <c r="B94" s="276" t="s">
        <v>33</v>
      </c>
      <c r="C94" s="276" t="s">
        <v>33</v>
      </c>
      <c r="D94" s="277" t="s">
        <v>184</v>
      </c>
      <c r="E94" s="278" t="s">
        <v>33</v>
      </c>
      <c r="F94" s="279"/>
      <c r="G94" s="101"/>
      <c r="H94" s="151"/>
      <c r="I94" s="152"/>
      <c r="J94" s="151"/>
      <c r="K94" s="153">
        <f>SUM(K95:K102)</f>
        <v>0</v>
      </c>
      <c r="L94" s="154" t="e">
        <f t="shared" si="59"/>
        <v>#DIV/0!</v>
      </c>
      <c r="M94" s="2"/>
    </row>
    <row r="95" spans="1:14" s="3" customFormat="1" ht="30">
      <c r="A95" s="280" t="s">
        <v>109</v>
      </c>
      <c r="B95" s="280" t="s">
        <v>94</v>
      </c>
      <c r="C95" s="297" t="s">
        <v>306</v>
      </c>
      <c r="D95" s="282" t="s">
        <v>643</v>
      </c>
      <c r="E95" s="283" t="s">
        <v>164</v>
      </c>
      <c r="F95" s="284">
        <v>298.62</v>
      </c>
      <c r="G95" s="155"/>
      <c r="H95" s="156">
        <f>G95*F95</f>
        <v>0</v>
      </c>
      <c r="I95" s="157" t="s">
        <v>85</v>
      </c>
      <c r="J95" s="156">
        <f>IF(E95="","",IF(I95=$G$4,(G95*(1+$H$4)),(G95*(1+$H$5))))</f>
        <v>0</v>
      </c>
      <c r="K95" s="156">
        <f>ROUND((IF(D95="","",F95*J95)),2)</f>
        <v>0</v>
      </c>
      <c r="L95" s="158" t="e">
        <f t="shared" si="59"/>
        <v>#DIV/0!</v>
      </c>
      <c r="M95" s="2"/>
    </row>
    <row r="96" spans="1:14" s="3" customFormat="1" ht="60">
      <c r="A96" s="280" t="s">
        <v>110</v>
      </c>
      <c r="B96" s="280" t="s">
        <v>94</v>
      </c>
      <c r="C96" s="297" t="s">
        <v>307</v>
      </c>
      <c r="D96" s="282" t="s">
        <v>644</v>
      </c>
      <c r="E96" s="283" t="s">
        <v>164</v>
      </c>
      <c r="F96" s="284">
        <f>429.13+150</f>
        <v>579.13</v>
      </c>
      <c r="G96" s="155"/>
      <c r="H96" s="156">
        <f>G96*F96</f>
        <v>0</v>
      </c>
      <c r="I96" s="157" t="s">
        <v>85</v>
      </c>
      <c r="J96" s="156">
        <f t="shared" ref="J96:J100" si="68">IF(E96="","",IF(I96=$G$4,(G96*(1+$H$4)),(G96*(1+$H$5))))</f>
        <v>0</v>
      </c>
      <c r="K96" s="156">
        <f t="shared" ref="K96:K100" si="69">ROUND((IF(D96="","",F96*J96)),2)</f>
        <v>0</v>
      </c>
      <c r="L96" s="158" t="e">
        <f>IF(D96="","",K96/$K$297)</f>
        <v>#DIV/0!</v>
      </c>
      <c r="M96" s="2"/>
    </row>
    <row r="97" spans="1:14" s="3" customFormat="1" ht="60">
      <c r="A97" s="280" t="s">
        <v>172</v>
      </c>
      <c r="B97" s="280" t="s">
        <v>94</v>
      </c>
      <c r="C97" s="297" t="s">
        <v>308</v>
      </c>
      <c r="D97" s="282" t="s">
        <v>645</v>
      </c>
      <c r="E97" s="283" t="s">
        <v>164</v>
      </c>
      <c r="F97" s="284">
        <v>199.52000000000004</v>
      </c>
      <c r="G97" s="155"/>
      <c r="H97" s="156">
        <f t="shared" ref="H97:H100" si="70">G97*F97</f>
        <v>0</v>
      </c>
      <c r="I97" s="157" t="s">
        <v>85</v>
      </c>
      <c r="J97" s="156">
        <f t="shared" si="68"/>
        <v>0</v>
      </c>
      <c r="K97" s="156">
        <f t="shared" si="69"/>
        <v>0</v>
      </c>
      <c r="L97" s="158" t="e">
        <f>IF(D97="","",K97/$K$297)</f>
        <v>#DIV/0!</v>
      </c>
      <c r="M97" s="2"/>
    </row>
    <row r="98" spans="1:14" s="3" customFormat="1" ht="53.25" customHeight="1">
      <c r="A98" s="280" t="s">
        <v>592</v>
      </c>
      <c r="B98" s="280" t="s">
        <v>94</v>
      </c>
      <c r="C98" s="297" t="s">
        <v>288</v>
      </c>
      <c r="D98" s="282" t="s">
        <v>727</v>
      </c>
      <c r="E98" s="283" t="s">
        <v>164</v>
      </c>
      <c r="F98" s="284">
        <f>50.88+5.59+50</f>
        <v>106.47</v>
      </c>
      <c r="G98" s="155"/>
      <c r="H98" s="156">
        <f t="shared" ref="H98:H99" si="71">G98*F98</f>
        <v>0</v>
      </c>
      <c r="I98" s="157" t="s">
        <v>85</v>
      </c>
      <c r="J98" s="156">
        <f t="shared" ref="J98:J99" si="72">IF(E98="","",IF(I98=$G$4,(G98*(1+$H$4)),(G98*(1+$H$5))))</f>
        <v>0</v>
      </c>
      <c r="K98" s="156">
        <f t="shared" ref="K98:K99" si="73">ROUND((IF(D98="","",F98*J98)),2)</f>
        <v>0</v>
      </c>
      <c r="L98" s="158" t="e">
        <f t="shared" ref="L98:L99" si="74">IF(D98="","",K98/$K$297)</f>
        <v>#DIV/0!</v>
      </c>
      <c r="M98" s="2"/>
    </row>
    <row r="99" spans="1:14" s="3" customFormat="1" ht="31.5" customHeight="1">
      <c r="A99" s="280" t="s">
        <v>723</v>
      </c>
      <c r="B99" s="280" t="s">
        <v>94</v>
      </c>
      <c r="C99" s="281" t="s">
        <v>318</v>
      </c>
      <c r="D99" s="282" t="s">
        <v>728</v>
      </c>
      <c r="E99" s="283" t="s">
        <v>395</v>
      </c>
      <c r="F99" s="284">
        <v>14</v>
      </c>
      <c r="G99" s="155"/>
      <c r="H99" s="156">
        <f t="shared" si="71"/>
        <v>0</v>
      </c>
      <c r="I99" s="157" t="s">
        <v>85</v>
      </c>
      <c r="J99" s="156">
        <f t="shared" si="72"/>
        <v>0</v>
      </c>
      <c r="K99" s="156">
        <f t="shared" si="73"/>
        <v>0</v>
      </c>
      <c r="L99" s="158" t="e">
        <f t="shared" si="74"/>
        <v>#DIV/0!</v>
      </c>
      <c r="M99" s="2"/>
    </row>
    <row r="100" spans="1:14" s="3" customFormat="1" ht="30">
      <c r="A100" s="280" t="s">
        <v>724</v>
      </c>
      <c r="B100" s="280" t="s">
        <v>494</v>
      </c>
      <c r="C100" s="281">
        <v>87632</v>
      </c>
      <c r="D100" s="282" t="s">
        <v>714</v>
      </c>
      <c r="E100" s="283" t="s">
        <v>164</v>
      </c>
      <c r="F100" s="284">
        <v>20.16</v>
      </c>
      <c r="G100" s="155"/>
      <c r="H100" s="156">
        <f t="shared" si="70"/>
        <v>0</v>
      </c>
      <c r="I100" s="157" t="s">
        <v>85</v>
      </c>
      <c r="J100" s="156">
        <f t="shared" si="68"/>
        <v>0</v>
      </c>
      <c r="K100" s="156">
        <f t="shared" si="69"/>
        <v>0</v>
      </c>
      <c r="L100" s="158" t="e">
        <f>IF(D100="","",K100/$K$297)</f>
        <v>#DIV/0!</v>
      </c>
      <c r="M100" s="2"/>
    </row>
    <row r="101" spans="1:14" s="3" customFormat="1">
      <c r="A101" s="280" t="s">
        <v>777</v>
      </c>
      <c r="B101" s="280" t="s">
        <v>494</v>
      </c>
      <c r="C101" s="281">
        <v>87632</v>
      </c>
      <c r="D101" s="282" t="s">
        <v>778</v>
      </c>
      <c r="E101" s="283" t="s">
        <v>164</v>
      </c>
      <c r="F101" s="284">
        <v>50</v>
      </c>
      <c r="G101" s="155"/>
      <c r="H101" s="156">
        <f t="shared" ref="H101" si="75">G101*F101</f>
        <v>0</v>
      </c>
      <c r="I101" s="157" t="s">
        <v>85</v>
      </c>
      <c r="J101" s="156">
        <f t="shared" ref="J101" si="76">IF(E101="","",IF(I101=$G$4,(G101*(1+$H$4)),(G101*(1+$H$5))))</f>
        <v>0</v>
      </c>
      <c r="K101" s="156">
        <f t="shared" ref="K101" si="77">ROUND((IF(D101="","",F101*J101)),2)</f>
        <v>0</v>
      </c>
      <c r="L101" s="158" t="e">
        <f>IF(D101="","",K101/$K$297)</f>
        <v>#DIV/0!</v>
      </c>
      <c r="M101" s="2"/>
    </row>
    <row r="102" spans="1:14" s="3" customFormat="1">
      <c r="A102" s="280" t="s">
        <v>780</v>
      </c>
      <c r="B102" s="281" t="s">
        <v>494</v>
      </c>
      <c r="C102" s="281">
        <v>98560</v>
      </c>
      <c r="D102" s="298" t="s">
        <v>781</v>
      </c>
      <c r="E102" s="283" t="s">
        <v>164</v>
      </c>
      <c r="F102" s="284">
        <v>50</v>
      </c>
      <c r="G102" s="155"/>
      <c r="H102" s="156">
        <f t="shared" ref="H102" si="78">G102*F102</f>
        <v>0</v>
      </c>
      <c r="I102" s="157" t="s">
        <v>85</v>
      </c>
      <c r="J102" s="156">
        <f t="shared" ref="J102" si="79">IF(E102="","",IF(I102=$G$4,(G102*(1+$H$4)),(G102*(1+$H$5))))</f>
        <v>0</v>
      </c>
      <c r="K102" s="156">
        <f t="shared" ref="K102" si="80">ROUND((IF(D102="","",F102*J102)),2)</f>
        <v>0</v>
      </c>
      <c r="L102" s="158" t="e">
        <f>IF(D102="","",K102/$K$297)</f>
        <v>#DIV/0!</v>
      </c>
      <c r="M102" s="2"/>
    </row>
    <row r="103" spans="1:14" s="3" customFormat="1">
      <c r="A103" s="275" t="s">
        <v>111</v>
      </c>
      <c r="B103" s="276" t="s">
        <v>33</v>
      </c>
      <c r="C103" s="276" t="s">
        <v>33</v>
      </c>
      <c r="D103" s="277" t="s">
        <v>731</v>
      </c>
      <c r="E103" s="278" t="s">
        <v>33</v>
      </c>
      <c r="F103" s="309"/>
      <c r="G103" s="101"/>
      <c r="H103" s="151"/>
      <c r="I103" s="152"/>
      <c r="J103" s="151"/>
      <c r="K103" s="153">
        <f>SUM(K104:K108)</f>
        <v>0</v>
      </c>
      <c r="L103" s="154" t="e">
        <f t="shared" ref="L103:L142" si="81">IF(D103="","",K103/$K$297)</f>
        <v>#DIV/0!</v>
      </c>
      <c r="M103" s="2"/>
    </row>
    <row r="104" spans="1:14" s="3" customFormat="1" ht="30">
      <c r="A104" s="280" t="s">
        <v>112</v>
      </c>
      <c r="B104" s="280" t="s">
        <v>94</v>
      </c>
      <c r="C104" s="281" t="s">
        <v>642</v>
      </c>
      <c r="D104" s="282" t="s">
        <v>615</v>
      </c>
      <c r="E104" s="283" t="s">
        <v>106</v>
      </c>
      <c r="F104" s="284">
        <v>514.73</v>
      </c>
      <c r="G104" s="155"/>
      <c r="H104" s="156">
        <f t="shared" ref="H104:H108" si="82">G104*F104</f>
        <v>0</v>
      </c>
      <c r="I104" s="157" t="s">
        <v>85</v>
      </c>
      <c r="J104" s="156">
        <f t="shared" ref="J104:J108" si="83">IF(E104="","",IF(I104=$G$4,(G104*(1+$H$4)),(G104*(1+$H$5))))</f>
        <v>0</v>
      </c>
      <c r="K104" s="156">
        <f t="shared" ref="K104:K108" si="84">ROUND((IF(D104="","",F104*J104)),2)</f>
        <v>0</v>
      </c>
      <c r="L104" s="158" t="e">
        <f t="shared" si="81"/>
        <v>#DIV/0!</v>
      </c>
      <c r="M104" s="2"/>
    </row>
    <row r="105" spans="1:14" s="3" customFormat="1" ht="30">
      <c r="A105" s="280" t="s">
        <v>262</v>
      </c>
      <c r="B105" s="280" t="s">
        <v>254</v>
      </c>
      <c r="C105" s="281" t="s">
        <v>614</v>
      </c>
      <c r="D105" s="282" t="s">
        <v>477</v>
      </c>
      <c r="E105" s="283" t="s">
        <v>106</v>
      </c>
      <c r="F105" s="284">
        <v>49.459999999999994</v>
      </c>
      <c r="G105" s="155"/>
      <c r="H105" s="156">
        <f t="shared" ref="H105" si="85">G105*F105</f>
        <v>0</v>
      </c>
      <c r="I105" s="157" t="s">
        <v>85</v>
      </c>
      <c r="J105" s="156">
        <f t="shared" ref="J105" si="86">IF(E105="","",IF(I105=$G$4,(G105*(1+$H$4)),(G105*(1+$H$5))))</f>
        <v>0</v>
      </c>
      <c r="K105" s="156">
        <f t="shared" ref="K105" si="87">ROUND((IF(D105="","",F105*J105)),2)</f>
        <v>0</v>
      </c>
      <c r="L105" s="158" t="e">
        <f t="shared" si="81"/>
        <v>#DIV/0!</v>
      </c>
      <c r="M105" s="2"/>
    </row>
    <row r="106" spans="1:14" s="3" customFormat="1" ht="45">
      <c r="A106" s="280" t="s">
        <v>263</v>
      </c>
      <c r="B106" s="280" t="s">
        <v>94</v>
      </c>
      <c r="C106" s="281" t="s">
        <v>344</v>
      </c>
      <c r="D106" s="282" t="s">
        <v>726</v>
      </c>
      <c r="E106" s="283" t="s">
        <v>106</v>
      </c>
      <c r="F106" s="284">
        <f>50.68+9.98</f>
        <v>60.66</v>
      </c>
      <c r="G106" s="155"/>
      <c r="H106" s="156">
        <f t="shared" ref="H106" si="88">G106*F106</f>
        <v>0</v>
      </c>
      <c r="I106" s="157" t="s">
        <v>85</v>
      </c>
      <c r="J106" s="156">
        <f t="shared" ref="J106" si="89">IF(E106="","",IF(I106=$G$4,(G106*(1+$H$4)),(G106*(1+$H$5))))</f>
        <v>0</v>
      </c>
      <c r="K106" s="156">
        <f t="shared" ref="K106" si="90">ROUND((IF(D106="","",F106*J106)),2)</f>
        <v>0</v>
      </c>
      <c r="L106" s="158" t="e">
        <f t="shared" ref="L106" si="91">IF(D106="","",K106/$K$297)</f>
        <v>#DIV/0!</v>
      </c>
      <c r="M106" s="2"/>
    </row>
    <row r="107" spans="1:14" s="3" customFormat="1">
      <c r="A107" s="280" t="s">
        <v>225</v>
      </c>
      <c r="B107" s="280" t="s">
        <v>494</v>
      </c>
      <c r="C107" s="281">
        <v>98689</v>
      </c>
      <c r="D107" s="282" t="s">
        <v>725</v>
      </c>
      <c r="E107" s="283" t="s">
        <v>106</v>
      </c>
      <c r="F107" s="284">
        <v>137.17999999999998</v>
      </c>
      <c r="G107" s="155"/>
      <c r="H107" s="156">
        <f t="shared" ref="H107" si="92">G107*F107</f>
        <v>0</v>
      </c>
      <c r="I107" s="157" t="s">
        <v>85</v>
      </c>
      <c r="J107" s="156">
        <f t="shared" ref="J107" si="93">IF(E107="","",IF(I107=$G$4,(G107*(1+$H$4)),(G107*(1+$H$5))))</f>
        <v>0</v>
      </c>
      <c r="K107" s="156">
        <f t="shared" ref="K107" si="94">ROUND((IF(D107="","",F107*J107)),2)</f>
        <v>0</v>
      </c>
      <c r="L107" s="158" t="e">
        <f t="shared" ref="L107" si="95">IF(D107="","",K107/$K$297)</f>
        <v>#DIV/0!</v>
      </c>
      <c r="M107" s="2"/>
    </row>
    <row r="108" spans="1:14" s="3" customFormat="1">
      <c r="A108" s="280" t="s">
        <v>732</v>
      </c>
      <c r="B108" s="280" t="s">
        <v>494</v>
      </c>
      <c r="C108" s="281">
        <v>98689</v>
      </c>
      <c r="D108" s="282" t="s">
        <v>613</v>
      </c>
      <c r="E108" s="283" t="s">
        <v>106</v>
      </c>
      <c r="F108" s="284">
        <v>31.5</v>
      </c>
      <c r="G108" s="155"/>
      <c r="H108" s="156">
        <f t="shared" si="82"/>
        <v>0</v>
      </c>
      <c r="I108" s="157" t="s">
        <v>85</v>
      </c>
      <c r="J108" s="156">
        <f t="shared" si="83"/>
        <v>0</v>
      </c>
      <c r="K108" s="156">
        <f t="shared" si="84"/>
        <v>0</v>
      </c>
      <c r="L108" s="158" t="e">
        <f t="shared" si="81"/>
        <v>#DIV/0!</v>
      </c>
      <c r="M108" s="2"/>
    </row>
    <row r="109" spans="1:14" s="119" customFormat="1">
      <c r="A109" s="290"/>
      <c r="B109" s="291"/>
      <c r="C109" s="291"/>
      <c r="D109" s="292"/>
      <c r="E109" s="291"/>
      <c r="F109" s="293"/>
      <c r="G109" s="102"/>
      <c r="H109" s="123"/>
      <c r="I109" s="124"/>
      <c r="J109" s="123"/>
      <c r="K109" s="125"/>
      <c r="L109" s="126" t="str">
        <f t="shared" si="81"/>
        <v/>
      </c>
      <c r="M109" s="110"/>
    </row>
    <row r="110" spans="1:14" s="3" customFormat="1">
      <c r="A110" s="294">
        <v>8</v>
      </c>
      <c r="B110" s="294" t="s">
        <v>33</v>
      </c>
      <c r="C110" s="294" t="s">
        <v>33</v>
      </c>
      <c r="D110" s="295" t="s">
        <v>568</v>
      </c>
      <c r="E110" s="296" t="s">
        <v>33</v>
      </c>
      <c r="F110" s="296"/>
      <c r="G110" s="171"/>
      <c r="H110" s="146"/>
      <c r="I110" s="147"/>
      <c r="J110" s="146"/>
      <c r="K110" s="148">
        <f>K111+K116+K118</f>
        <v>0</v>
      </c>
      <c r="L110" s="149" t="e">
        <f t="shared" si="81"/>
        <v>#DIV/0!</v>
      </c>
      <c r="M110" s="2"/>
      <c r="N110" s="150"/>
    </row>
    <row r="111" spans="1:14" s="3" customFormat="1">
      <c r="A111" s="275" t="s">
        <v>186</v>
      </c>
      <c r="B111" s="276" t="s">
        <v>33</v>
      </c>
      <c r="C111" s="276" t="s">
        <v>33</v>
      </c>
      <c r="D111" s="277" t="s">
        <v>286</v>
      </c>
      <c r="E111" s="278" t="s">
        <v>33</v>
      </c>
      <c r="F111" s="279"/>
      <c r="G111" s="101"/>
      <c r="H111" s="151"/>
      <c r="I111" s="152"/>
      <c r="J111" s="151"/>
      <c r="K111" s="153">
        <f>SUM(K112:K115)</f>
        <v>0</v>
      </c>
      <c r="L111" s="154" t="e">
        <f t="shared" si="81"/>
        <v>#DIV/0!</v>
      </c>
      <c r="M111" s="2"/>
    </row>
    <row r="112" spans="1:14" s="3" customFormat="1" ht="30">
      <c r="A112" s="280" t="s">
        <v>187</v>
      </c>
      <c r="B112" s="280" t="s">
        <v>94</v>
      </c>
      <c r="C112" s="281" t="s">
        <v>345</v>
      </c>
      <c r="D112" s="282" t="s">
        <v>570</v>
      </c>
      <c r="E112" s="283" t="s">
        <v>164</v>
      </c>
      <c r="F112" s="284">
        <v>5.09</v>
      </c>
      <c r="G112" s="155"/>
      <c r="H112" s="156">
        <f t="shared" ref="H112" si="96">G112*F112</f>
        <v>0</v>
      </c>
      <c r="I112" s="157" t="s">
        <v>85</v>
      </c>
      <c r="J112" s="156">
        <f t="shared" ref="J112" si="97">IF(E112="","",IF(I112=$G$4,(G112*(1+$H$4)),(G112*(1+$H$5))))</f>
        <v>0</v>
      </c>
      <c r="K112" s="156">
        <f t="shared" ref="K112" si="98">ROUND((IF(D112="","",F112*J112)),2)</f>
        <v>0</v>
      </c>
      <c r="L112" s="158" t="e">
        <f t="shared" si="81"/>
        <v>#DIV/0!</v>
      </c>
      <c r="M112" s="2"/>
    </row>
    <row r="113" spans="1:14" s="3" customFormat="1" ht="30">
      <c r="A113" s="280" t="s">
        <v>255</v>
      </c>
      <c r="B113" s="280" t="s">
        <v>94</v>
      </c>
      <c r="C113" s="281" t="s">
        <v>346</v>
      </c>
      <c r="D113" s="282" t="s">
        <v>571</v>
      </c>
      <c r="E113" s="283" t="s">
        <v>164</v>
      </c>
      <c r="F113" s="284">
        <v>19.95</v>
      </c>
      <c r="G113" s="155"/>
      <c r="H113" s="156">
        <f t="shared" ref="H113:H115" si="99">G113*F113</f>
        <v>0</v>
      </c>
      <c r="I113" s="157" t="s">
        <v>85</v>
      </c>
      <c r="J113" s="156">
        <f t="shared" ref="J113:J115" si="100">IF(E113="","",IF(I113=$G$4,(G113*(1+$H$4)),(G113*(1+$H$5))))</f>
        <v>0</v>
      </c>
      <c r="K113" s="156">
        <f t="shared" ref="K113:K115" si="101">ROUND((IF(D113="","",F113*J113)),2)</f>
        <v>0</v>
      </c>
      <c r="L113" s="158" t="e">
        <f t="shared" si="81"/>
        <v>#DIV/0!</v>
      </c>
      <c r="M113" s="2"/>
    </row>
    <row r="114" spans="1:14" s="3" customFormat="1">
      <c r="A114" s="280" t="s">
        <v>189</v>
      </c>
      <c r="B114" s="280" t="s">
        <v>494</v>
      </c>
      <c r="C114" s="281">
        <v>99839</v>
      </c>
      <c r="D114" s="282" t="s">
        <v>572</v>
      </c>
      <c r="E114" s="283" t="s">
        <v>164</v>
      </c>
      <c r="F114" s="284">
        <v>2.7300000000000004</v>
      </c>
      <c r="G114" s="155"/>
      <c r="H114" s="156">
        <f t="shared" si="99"/>
        <v>0</v>
      </c>
      <c r="I114" s="157" t="s">
        <v>85</v>
      </c>
      <c r="J114" s="156">
        <f t="shared" si="100"/>
        <v>0</v>
      </c>
      <c r="K114" s="156">
        <f t="shared" si="101"/>
        <v>0</v>
      </c>
      <c r="L114" s="158" t="e">
        <f t="shared" si="81"/>
        <v>#DIV/0!</v>
      </c>
      <c r="M114" s="2"/>
    </row>
    <row r="115" spans="1:14" s="3" customFormat="1" ht="30">
      <c r="A115" s="280" t="s">
        <v>226</v>
      </c>
      <c r="B115" s="280" t="s">
        <v>494</v>
      </c>
      <c r="C115" s="281">
        <v>99855</v>
      </c>
      <c r="D115" s="282" t="s">
        <v>573</v>
      </c>
      <c r="E115" s="283" t="s">
        <v>106</v>
      </c>
      <c r="F115" s="284">
        <v>17.55</v>
      </c>
      <c r="G115" s="155"/>
      <c r="H115" s="156">
        <f t="shared" si="99"/>
        <v>0</v>
      </c>
      <c r="I115" s="157" t="s">
        <v>85</v>
      </c>
      <c r="J115" s="156">
        <f t="shared" si="100"/>
        <v>0</v>
      </c>
      <c r="K115" s="156">
        <f t="shared" si="101"/>
        <v>0</v>
      </c>
      <c r="L115" s="158" t="e">
        <f t="shared" si="81"/>
        <v>#DIV/0!</v>
      </c>
      <c r="M115" s="2"/>
    </row>
    <row r="116" spans="1:14" s="3" customFormat="1">
      <c r="A116" s="275" t="s">
        <v>185</v>
      </c>
      <c r="B116" s="276" t="s">
        <v>33</v>
      </c>
      <c r="C116" s="276" t="s">
        <v>33</v>
      </c>
      <c r="D116" s="277" t="s">
        <v>569</v>
      </c>
      <c r="E116" s="278" t="s">
        <v>33</v>
      </c>
      <c r="F116" s="279"/>
      <c r="G116" s="101"/>
      <c r="H116" s="151"/>
      <c r="I116" s="152"/>
      <c r="J116" s="151"/>
      <c r="K116" s="153">
        <f>SUM(K117)</f>
        <v>0</v>
      </c>
      <c r="L116" s="154" t="e">
        <f t="shared" si="81"/>
        <v>#DIV/0!</v>
      </c>
      <c r="M116" s="2"/>
    </row>
    <row r="117" spans="1:14" s="3" customFormat="1" ht="17.25" customHeight="1">
      <c r="A117" s="280" t="s">
        <v>213</v>
      </c>
      <c r="B117" s="280" t="s">
        <v>94</v>
      </c>
      <c r="C117" s="281" t="s">
        <v>347</v>
      </c>
      <c r="D117" s="282" t="s">
        <v>757</v>
      </c>
      <c r="E117" s="283" t="s">
        <v>164</v>
      </c>
      <c r="F117" s="284">
        <f>8.08+6.04</f>
        <v>14.120000000000001</v>
      </c>
      <c r="G117" s="155"/>
      <c r="H117" s="156">
        <f t="shared" ref="H117" si="102">G117*F117</f>
        <v>0</v>
      </c>
      <c r="I117" s="157" t="s">
        <v>85</v>
      </c>
      <c r="J117" s="156">
        <f t="shared" ref="J117" si="103">IF(E117="","",IF(I117=$G$4,(G117*(1+$H$4)),(G117*(1+$H$5))))</f>
        <v>0</v>
      </c>
      <c r="K117" s="156">
        <f t="shared" ref="K117" si="104">ROUND((IF(D117="","",F117*J117)),2)</f>
        <v>0</v>
      </c>
      <c r="L117" s="158" t="e">
        <f t="shared" si="81"/>
        <v>#DIV/0!</v>
      </c>
      <c r="M117" s="2"/>
    </row>
    <row r="118" spans="1:14" s="3" customFormat="1">
      <c r="A118" s="275" t="s">
        <v>188</v>
      </c>
      <c r="B118" s="276" t="s">
        <v>33</v>
      </c>
      <c r="C118" s="276" t="s">
        <v>33</v>
      </c>
      <c r="D118" s="277" t="s">
        <v>709</v>
      </c>
      <c r="E118" s="278" t="s">
        <v>33</v>
      </c>
      <c r="F118" s="279"/>
      <c r="G118" s="101"/>
      <c r="H118" s="151"/>
      <c r="I118" s="152"/>
      <c r="J118" s="151"/>
      <c r="K118" s="153">
        <f>SUM(K119)</f>
        <v>0</v>
      </c>
      <c r="L118" s="154" t="e">
        <f t="shared" ref="L118:L119" si="105">IF(D118="","",K118/$K$297)</f>
        <v>#DIV/0!</v>
      </c>
      <c r="M118" s="2"/>
    </row>
    <row r="119" spans="1:14" s="3" customFormat="1" ht="30">
      <c r="A119" s="280" t="s">
        <v>227</v>
      </c>
      <c r="B119" s="280" t="s">
        <v>600</v>
      </c>
      <c r="C119" s="281" t="s">
        <v>247</v>
      </c>
      <c r="D119" s="282" t="s">
        <v>710</v>
      </c>
      <c r="E119" s="283" t="s">
        <v>164</v>
      </c>
      <c r="F119" s="284">
        <f>1.73*2.7</f>
        <v>4.6710000000000003</v>
      </c>
      <c r="G119" s="155"/>
      <c r="H119" s="156">
        <f t="shared" ref="H119" si="106">G119*F119</f>
        <v>0</v>
      </c>
      <c r="I119" s="157" t="s">
        <v>85</v>
      </c>
      <c r="J119" s="156">
        <f t="shared" ref="J119" si="107">IF(E119="","",IF(I119=$G$4,(G119*(1+$H$4)),(G119*(1+$H$5))))</f>
        <v>0</v>
      </c>
      <c r="K119" s="156">
        <f t="shared" ref="K119" si="108">ROUND((IF(D119="","",F119*J119)),2)</f>
        <v>0</v>
      </c>
      <c r="L119" s="158" t="e">
        <f t="shared" si="105"/>
        <v>#DIV/0!</v>
      </c>
      <c r="M119" s="2"/>
    </row>
    <row r="120" spans="1:14" s="119" customFormat="1">
      <c r="A120" s="290"/>
      <c r="B120" s="291"/>
      <c r="C120" s="291"/>
      <c r="D120" s="292"/>
      <c r="E120" s="291"/>
      <c r="F120" s="293"/>
      <c r="G120" s="102"/>
      <c r="H120" s="123"/>
      <c r="I120" s="124"/>
      <c r="J120" s="123"/>
      <c r="K120" s="125"/>
      <c r="L120" s="126" t="str">
        <f t="shared" si="81"/>
        <v/>
      </c>
      <c r="M120" s="110"/>
    </row>
    <row r="121" spans="1:14" s="3" customFormat="1">
      <c r="A121" s="294">
        <v>9</v>
      </c>
      <c r="B121" s="294" t="s">
        <v>33</v>
      </c>
      <c r="C121" s="294" t="s">
        <v>33</v>
      </c>
      <c r="D121" s="295" t="s">
        <v>103</v>
      </c>
      <c r="E121" s="296" t="s">
        <v>33</v>
      </c>
      <c r="F121" s="296"/>
      <c r="G121" s="171"/>
      <c r="H121" s="146"/>
      <c r="I121" s="147"/>
      <c r="J121" s="146"/>
      <c r="K121" s="148">
        <f>K122+K126</f>
        <v>0</v>
      </c>
      <c r="L121" s="149" t="e">
        <f t="shared" si="81"/>
        <v>#DIV/0!</v>
      </c>
      <c r="M121" s="2"/>
      <c r="N121" s="150"/>
    </row>
    <row r="122" spans="1:14" s="3" customFormat="1">
      <c r="A122" s="275" t="s">
        <v>214</v>
      </c>
      <c r="B122" s="276" t="s">
        <v>33</v>
      </c>
      <c r="C122" s="276" t="s">
        <v>33</v>
      </c>
      <c r="D122" s="277" t="s">
        <v>182</v>
      </c>
      <c r="E122" s="278" t="s">
        <v>33</v>
      </c>
      <c r="F122" s="279"/>
      <c r="G122" s="101"/>
      <c r="H122" s="151"/>
      <c r="I122" s="152"/>
      <c r="J122" s="151"/>
      <c r="K122" s="153">
        <f>SUM(K123:K125)</f>
        <v>0</v>
      </c>
      <c r="L122" s="154" t="e">
        <f t="shared" si="81"/>
        <v>#DIV/0!</v>
      </c>
      <c r="M122" s="2"/>
    </row>
    <row r="123" spans="1:14" s="3" customFormat="1" ht="30">
      <c r="A123" s="280" t="s">
        <v>215</v>
      </c>
      <c r="B123" s="280" t="s">
        <v>494</v>
      </c>
      <c r="C123" s="281">
        <v>88489</v>
      </c>
      <c r="D123" s="282" t="s">
        <v>478</v>
      </c>
      <c r="E123" s="283" t="s">
        <v>164</v>
      </c>
      <c r="F123" s="284">
        <v>2195.6156500000002</v>
      </c>
      <c r="G123" s="155"/>
      <c r="H123" s="156">
        <f t="shared" ref="H123" si="109">G123*F123</f>
        <v>0</v>
      </c>
      <c r="I123" s="157" t="s">
        <v>85</v>
      </c>
      <c r="J123" s="156">
        <f t="shared" ref="J123" si="110">IF(E123="","",IF(I123=$G$4,(G123*(1+$H$4)),(G123*(1+$H$5))))</f>
        <v>0</v>
      </c>
      <c r="K123" s="156">
        <f t="shared" ref="K123:K124" si="111">ROUND((IF(D123="","",F123*J123)),2)</f>
        <v>0</v>
      </c>
      <c r="L123" s="158" t="e">
        <f t="shared" si="81"/>
        <v>#DIV/0!</v>
      </c>
      <c r="M123" s="2"/>
    </row>
    <row r="124" spans="1:14" s="3" customFormat="1" ht="60">
      <c r="A124" s="280" t="s">
        <v>216</v>
      </c>
      <c r="B124" s="280" t="s">
        <v>94</v>
      </c>
      <c r="C124" s="281" t="s">
        <v>646</v>
      </c>
      <c r="D124" s="282" t="s">
        <v>594</v>
      </c>
      <c r="E124" s="283" t="s">
        <v>164</v>
      </c>
      <c r="F124" s="284">
        <v>85.206000000000003</v>
      </c>
      <c r="G124" s="155"/>
      <c r="H124" s="156">
        <f t="shared" ref="H124" si="112">G124*F124</f>
        <v>0</v>
      </c>
      <c r="I124" s="157" t="s">
        <v>85</v>
      </c>
      <c r="J124" s="156">
        <f t="shared" ref="J124" si="113">IF(E124="","",IF(I124=$G$4,(G124*(1+$H$4)),(G124*(1+$H$5))))</f>
        <v>0</v>
      </c>
      <c r="K124" s="156">
        <f t="shared" si="111"/>
        <v>0</v>
      </c>
      <c r="L124" s="158" t="e">
        <f t="shared" si="81"/>
        <v>#DIV/0!</v>
      </c>
      <c r="M124" s="2"/>
    </row>
    <row r="125" spans="1:14" s="3" customFormat="1" ht="18" customHeight="1">
      <c r="A125" s="280" t="s">
        <v>593</v>
      </c>
      <c r="B125" s="280" t="s">
        <v>494</v>
      </c>
      <c r="C125" s="281">
        <v>96131</v>
      </c>
      <c r="D125" s="282" t="s">
        <v>183</v>
      </c>
      <c r="E125" s="283" t="s">
        <v>164</v>
      </c>
      <c r="F125" s="284">
        <v>458.70150000000012</v>
      </c>
      <c r="G125" s="155"/>
      <c r="H125" s="156">
        <f>G125*F125</f>
        <v>0</v>
      </c>
      <c r="I125" s="157" t="s">
        <v>85</v>
      </c>
      <c r="J125" s="156">
        <f t="shared" ref="J125" si="114">IF(E125="","",IF(I125=$G$4,(G125*(1+$H$4)),(G125*(1+$H$5))))</f>
        <v>0</v>
      </c>
      <c r="K125" s="156">
        <f t="shared" ref="K125" si="115">ROUND((IF(D125="","",F125*J125)),2)</f>
        <v>0</v>
      </c>
      <c r="L125" s="158" t="e">
        <f t="shared" si="81"/>
        <v>#DIV/0!</v>
      </c>
      <c r="M125" s="2"/>
    </row>
    <row r="126" spans="1:14" s="3" customFormat="1">
      <c r="A126" s="275" t="s">
        <v>219</v>
      </c>
      <c r="B126" s="276" t="s">
        <v>33</v>
      </c>
      <c r="C126" s="276" t="s">
        <v>33</v>
      </c>
      <c r="D126" s="277" t="s">
        <v>754</v>
      </c>
      <c r="E126" s="278" t="s">
        <v>33</v>
      </c>
      <c r="F126" s="279"/>
      <c r="G126" s="101"/>
      <c r="H126" s="151"/>
      <c r="I126" s="152"/>
      <c r="J126" s="151"/>
      <c r="K126" s="153">
        <f>SUM(K127:K128)</f>
        <v>0</v>
      </c>
      <c r="L126" s="154" t="e">
        <f t="shared" si="81"/>
        <v>#DIV/0!</v>
      </c>
      <c r="M126" s="2"/>
    </row>
    <row r="127" spans="1:14" s="3" customFormat="1">
      <c r="A127" s="280" t="s">
        <v>284</v>
      </c>
      <c r="B127" s="280" t="s">
        <v>494</v>
      </c>
      <c r="C127" s="281">
        <v>102219</v>
      </c>
      <c r="D127" s="282" t="s">
        <v>755</v>
      </c>
      <c r="E127" s="283" t="s">
        <v>164</v>
      </c>
      <c r="F127" s="284">
        <v>10.725000000000001</v>
      </c>
      <c r="G127" s="155"/>
      <c r="H127" s="156">
        <f t="shared" ref="H127" si="116">G127*F127</f>
        <v>0</v>
      </c>
      <c r="I127" s="157" t="s">
        <v>85</v>
      </c>
      <c r="J127" s="156">
        <f t="shared" ref="J127" si="117">IF(E127="","",IF(I127=$G$4,(G127*(1+$H$4)),(G127*(1+$H$5))))</f>
        <v>0</v>
      </c>
      <c r="K127" s="156">
        <f t="shared" ref="K127" si="118">ROUND((IF(D127="","",F127*J127)),2)</f>
        <v>0</v>
      </c>
      <c r="L127" s="158" t="e">
        <f t="shared" si="81"/>
        <v>#DIV/0!</v>
      </c>
      <c r="M127" s="2"/>
    </row>
    <row r="128" spans="1:14" s="3" customFormat="1">
      <c r="A128" s="280" t="s">
        <v>285</v>
      </c>
      <c r="B128" s="280" t="s">
        <v>494</v>
      </c>
      <c r="C128" s="281">
        <v>102520</v>
      </c>
      <c r="D128" s="282" t="s">
        <v>756</v>
      </c>
      <c r="E128" s="283" t="s">
        <v>164</v>
      </c>
      <c r="F128" s="284">
        <f>0.8*1.2*2</f>
        <v>1.92</v>
      </c>
      <c r="G128" s="155"/>
      <c r="H128" s="156">
        <f t="shared" ref="H128" si="119">G128*F128</f>
        <v>0</v>
      </c>
      <c r="I128" s="157" t="s">
        <v>85</v>
      </c>
      <c r="J128" s="156">
        <f t="shared" ref="J128" si="120">IF(E128="","",IF(I128=$G$4,(G128*(1+$H$4)),(G128*(1+$H$5))))</f>
        <v>0</v>
      </c>
      <c r="K128" s="156">
        <f t="shared" ref="K128" si="121">ROUND((IF(D128="","",F128*J128)),2)</f>
        <v>0</v>
      </c>
      <c r="L128" s="158" t="e">
        <f t="shared" ref="L128" si="122">IF(D128="","",K128/$K$297)</f>
        <v>#DIV/0!</v>
      </c>
      <c r="M128" s="2"/>
    </row>
    <row r="129" spans="1:14" s="119" customFormat="1">
      <c r="A129" s="290"/>
      <c r="B129" s="291"/>
      <c r="C129" s="291"/>
      <c r="D129" s="292"/>
      <c r="E129" s="291"/>
      <c r="F129" s="293"/>
      <c r="G129" s="102"/>
      <c r="H129" s="123"/>
      <c r="I129" s="124"/>
      <c r="J129" s="123"/>
      <c r="K129" s="125"/>
      <c r="L129" s="126" t="str">
        <f t="shared" si="81"/>
        <v/>
      </c>
      <c r="M129" s="110"/>
    </row>
    <row r="130" spans="1:14" s="3" customFormat="1">
      <c r="A130" s="294">
        <v>10</v>
      </c>
      <c r="B130" s="294" t="s">
        <v>33</v>
      </c>
      <c r="C130" s="294" t="s">
        <v>33</v>
      </c>
      <c r="D130" s="295" t="s">
        <v>480</v>
      </c>
      <c r="E130" s="296" t="s">
        <v>33</v>
      </c>
      <c r="F130" s="296"/>
      <c r="G130" s="171"/>
      <c r="H130" s="146"/>
      <c r="I130" s="147"/>
      <c r="J130" s="146"/>
      <c r="K130" s="148">
        <f>K131+K135</f>
        <v>0</v>
      </c>
      <c r="L130" s="149" t="e">
        <f t="shared" si="81"/>
        <v>#DIV/0!</v>
      </c>
      <c r="M130" s="2"/>
      <c r="N130" s="150"/>
    </row>
    <row r="131" spans="1:14" s="3" customFormat="1">
      <c r="A131" s="275" t="s">
        <v>228</v>
      </c>
      <c r="B131" s="276" t="s">
        <v>33</v>
      </c>
      <c r="C131" s="276" t="s">
        <v>33</v>
      </c>
      <c r="D131" s="277" t="s">
        <v>211</v>
      </c>
      <c r="E131" s="278" t="s">
        <v>33</v>
      </c>
      <c r="F131" s="279"/>
      <c r="G131" s="101"/>
      <c r="H131" s="151"/>
      <c r="I131" s="152"/>
      <c r="J131" s="151"/>
      <c r="K131" s="153">
        <f>SUM(K132:K134)</f>
        <v>0</v>
      </c>
      <c r="L131" s="154" t="e">
        <f t="shared" si="81"/>
        <v>#DIV/0!</v>
      </c>
      <c r="M131" s="2"/>
    </row>
    <row r="132" spans="1:14" s="3" customFormat="1" ht="30">
      <c r="A132" s="280" t="s">
        <v>229</v>
      </c>
      <c r="B132" s="280" t="s">
        <v>494</v>
      </c>
      <c r="C132" s="281">
        <v>86889</v>
      </c>
      <c r="D132" s="282" t="s">
        <v>479</v>
      </c>
      <c r="E132" s="283" t="s">
        <v>164</v>
      </c>
      <c r="F132" s="284">
        <f>6.2*0.15+6.2</f>
        <v>7.13</v>
      </c>
      <c r="G132" s="155"/>
      <c r="H132" s="156">
        <f t="shared" ref="H132:H138" si="123">G132*F132</f>
        <v>0</v>
      </c>
      <c r="I132" s="157" t="s">
        <v>85</v>
      </c>
      <c r="J132" s="156">
        <f>IF(E132="","",IF(I132=$G$4,(G132*(1+$H$4)),(G132*(1+$H$5))))</f>
        <v>0</v>
      </c>
      <c r="K132" s="156">
        <f t="shared" ref="K132" si="124">ROUND((IF(D132="","",F132*J132)),2)</f>
        <v>0</v>
      </c>
      <c r="L132" s="158" t="e">
        <f t="shared" si="81"/>
        <v>#DIV/0!</v>
      </c>
      <c r="M132" s="2"/>
    </row>
    <row r="133" spans="1:14" s="3" customFormat="1" ht="30">
      <c r="A133" s="280" t="s">
        <v>396</v>
      </c>
      <c r="B133" s="280" t="s">
        <v>243</v>
      </c>
      <c r="C133" s="297" t="s">
        <v>758</v>
      </c>
      <c r="D133" s="282" t="s">
        <v>729</v>
      </c>
      <c r="E133" s="283" t="s">
        <v>164</v>
      </c>
      <c r="F133" s="284">
        <f>3.315*0.15+3.315</f>
        <v>3.8122499999999997</v>
      </c>
      <c r="G133" s="155"/>
      <c r="H133" s="156">
        <f t="shared" ref="H133" si="125">G133*F133</f>
        <v>0</v>
      </c>
      <c r="I133" s="157" t="s">
        <v>85</v>
      </c>
      <c r="J133" s="156">
        <f>IF(E133="","",IF(I133=$G$4,(G133*(1+$H$4)),(G133*(1+$H$5))))</f>
        <v>0</v>
      </c>
      <c r="K133" s="156">
        <f t="shared" ref="K133" si="126">ROUND((IF(D133="","",F133*J133)),2)</f>
        <v>0</v>
      </c>
      <c r="L133" s="158" t="e">
        <f t="shared" ref="L133" si="127">IF(D133="","",K133/$K$297)</f>
        <v>#DIV/0!</v>
      </c>
      <c r="M133" s="2"/>
    </row>
    <row r="134" spans="1:14" s="3" customFormat="1" ht="30">
      <c r="A134" s="280" t="s">
        <v>730</v>
      </c>
      <c r="B134" s="280" t="s">
        <v>494</v>
      </c>
      <c r="C134" s="281">
        <v>86889</v>
      </c>
      <c r="D134" s="282" t="s">
        <v>708</v>
      </c>
      <c r="E134" s="283" t="s">
        <v>164</v>
      </c>
      <c r="F134" s="284">
        <v>0.97</v>
      </c>
      <c r="G134" s="155"/>
      <c r="H134" s="156">
        <f t="shared" ref="H134" si="128">G134*F134</f>
        <v>0</v>
      </c>
      <c r="I134" s="157" t="s">
        <v>85</v>
      </c>
      <c r="J134" s="156">
        <f>IF(E134="","",IF(I134=$G$4,(G134*(1+$H$4)),(G134*(1+$H$5))))</f>
        <v>0</v>
      </c>
      <c r="K134" s="156">
        <f t="shared" ref="K134" si="129">ROUND((IF(D134="","",F134*J134)),2)</f>
        <v>0</v>
      </c>
      <c r="L134" s="158" t="e">
        <f t="shared" ref="L134" si="130">IF(D134="","",K134/$K$297)</f>
        <v>#DIV/0!</v>
      </c>
      <c r="M134" s="2"/>
    </row>
    <row r="135" spans="1:14" s="3" customFormat="1">
      <c r="A135" s="275" t="s">
        <v>230</v>
      </c>
      <c r="B135" s="276" t="s">
        <v>33</v>
      </c>
      <c r="C135" s="276" t="s">
        <v>33</v>
      </c>
      <c r="D135" s="277" t="s">
        <v>181</v>
      </c>
      <c r="E135" s="278" t="s">
        <v>33</v>
      </c>
      <c r="F135" s="279"/>
      <c r="G135" s="101"/>
      <c r="H135" s="151"/>
      <c r="I135" s="152"/>
      <c r="J135" s="151"/>
      <c r="K135" s="153">
        <f>SUM(K136:K138)</f>
        <v>0</v>
      </c>
      <c r="L135" s="154" t="e">
        <f t="shared" si="81"/>
        <v>#DIV/0!</v>
      </c>
      <c r="M135" s="2"/>
    </row>
    <row r="136" spans="1:14" s="3" customFormat="1" ht="30">
      <c r="A136" s="280" t="s">
        <v>231</v>
      </c>
      <c r="B136" s="280" t="s">
        <v>94</v>
      </c>
      <c r="C136" s="281" t="s">
        <v>348</v>
      </c>
      <c r="D136" s="282" t="s">
        <v>734</v>
      </c>
      <c r="E136" s="283" t="s">
        <v>395</v>
      </c>
      <c r="F136" s="284">
        <v>3</v>
      </c>
      <c r="G136" s="155"/>
      <c r="H136" s="156">
        <f t="shared" si="123"/>
        <v>0</v>
      </c>
      <c r="I136" s="157" t="s">
        <v>85</v>
      </c>
      <c r="J136" s="156">
        <f t="shared" ref="J136:J138" si="131">IF(E136="","",IF(I136=$G$4,(G136*(1+$H$4)),(G136*(1+$H$5))))</f>
        <v>0</v>
      </c>
      <c r="K136" s="156">
        <f t="shared" ref="K136:K138" si="132">ROUND((IF(D136="","",F136*J136)),2)</f>
        <v>0</v>
      </c>
      <c r="L136" s="158" t="e">
        <f t="shared" si="81"/>
        <v>#DIV/0!</v>
      </c>
      <c r="M136" s="2"/>
    </row>
    <row r="137" spans="1:14" s="3" customFormat="1" ht="45">
      <c r="A137" s="280" t="s">
        <v>256</v>
      </c>
      <c r="B137" s="280" t="s">
        <v>94</v>
      </c>
      <c r="C137" s="281" t="s">
        <v>349</v>
      </c>
      <c r="D137" s="282" t="s">
        <v>735</v>
      </c>
      <c r="E137" s="283" t="s">
        <v>395</v>
      </c>
      <c r="F137" s="284">
        <f>3+6+8</f>
        <v>17</v>
      </c>
      <c r="G137" s="155"/>
      <c r="H137" s="156">
        <f t="shared" ref="H137" si="133">G137*F137</f>
        <v>0</v>
      </c>
      <c r="I137" s="157" t="s">
        <v>85</v>
      </c>
      <c r="J137" s="156">
        <f t="shared" ref="J137" si="134">IF(E137="","",IF(I137=$G$4,(G137*(1+$H$4)),(G137*(1+$H$5))))</f>
        <v>0</v>
      </c>
      <c r="K137" s="156">
        <f t="shared" ref="K137" si="135">ROUND((IF(D137="","",F137*J137)),2)</f>
        <v>0</v>
      </c>
      <c r="L137" s="158" t="e">
        <f t="shared" ref="L137" si="136">IF(D137="","",K137/$K$297)</f>
        <v>#DIV/0!</v>
      </c>
      <c r="M137" s="2"/>
    </row>
    <row r="138" spans="1:14" s="3" customFormat="1" ht="60">
      <c r="A138" s="280" t="s">
        <v>257</v>
      </c>
      <c r="B138" s="280" t="s">
        <v>94</v>
      </c>
      <c r="C138" s="281" t="s">
        <v>350</v>
      </c>
      <c r="D138" s="282" t="s">
        <v>736</v>
      </c>
      <c r="E138" s="283" t="s">
        <v>395</v>
      </c>
      <c r="F138" s="284">
        <v>3</v>
      </c>
      <c r="G138" s="155"/>
      <c r="H138" s="156">
        <f t="shared" si="123"/>
        <v>0</v>
      </c>
      <c r="I138" s="157" t="s">
        <v>85</v>
      </c>
      <c r="J138" s="156">
        <f t="shared" si="131"/>
        <v>0</v>
      </c>
      <c r="K138" s="156">
        <f t="shared" si="132"/>
        <v>0</v>
      </c>
      <c r="L138" s="158" t="e">
        <f t="shared" si="81"/>
        <v>#DIV/0!</v>
      </c>
      <c r="M138" s="2"/>
    </row>
    <row r="139" spans="1:14" s="119" customFormat="1">
      <c r="A139" s="290"/>
      <c r="B139" s="291"/>
      <c r="C139" s="291"/>
      <c r="D139" s="292"/>
      <c r="E139" s="291"/>
      <c r="F139" s="293"/>
      <c r="G139" s="102"/>
      <c r="H139" s="123"/>
      <c r="I139" s="124"/>
      <c r="J139" s="123"/>
      <c r="K139" s="125"/>
      <c r="L139" s="126" t="str">
        <f t="shared" si="81"/>
        <v/>
      </c>
      <c r="M139" s="110"/>
    </row>
    <row r="140" spans="1:14" s="3" customFormat="1">
      <c r="A140" s="294">
        <v>11</v>
      </c>
      <c r="B140" s="294" t="s">
        <v>33</v>
      </c>
      <c r="C140" s="294" t="s">
        <v>33</v>
      </c>
      <c r="D140" s="295" t="s">
        <v>409</v>
      </c>
      <c r="E140" s="296" t="s">
        <v>33</v>
      </c>
      <c r="F140" s="296"/>
      <c r="G140" s="171"/>
      <c r="H140" s="146"/>
      <c r="I140" s="147"/>
      <c r="J140" s="146"/>
      <c r="K140" s="148">
        <f>ROUND((K141+K164),2)</f>
        <v>0</v>
      </c>
      <c r="L140" s="149" t="e">
        <f t="shared" si="81"/>
        <v>#DIV/0!</v>
      </c>
      <c r="M140" s="2"/>
      <c r="N140" s="150"/>
    </row>
    <row r="141" spans="1:14" s="3" customFormat="1">
      <c r="A141" s="275" t="s">
        <v>207</v>
      </c>
      <c r="B141" s="276" t="s">
        <v>33</v>
      </c>
      <c r="C141" s="276" t="s">
        <v>33</v>
      </c>
      <c r="D141" s="277" t="s">
        <v>410</v>
      </c>
      <c r="E141" s="278" t="s">
        <v>33</v>
      </c>
      <c r="F141" s="279"/>
      <c r="G141" s="101"/>
      <c r="H141" s="151"/>
      <c r="I141" s="152"/>
      <c r="J141" s="151"/>
      <c r="K141" s="153">
        <f>SUM(K142:K163)</f>
        <v>0</v>
      </c>
      <c r="L141" s="154" t="e">
        <f t="shared" si="81"/>
        <v>#DIV/0!</v>
      </c>
      <c r="M141" s="2"/>
    </row>
    <row r="142" spans="1:14" s="3" customFormat="1" ht="30">
      <c r="A142" s="280" t="s">
        <v>208</v>
      </c>
      <c r="B142" s="280" t="s">
        <v>600</v>
      </c>
      <c r="C142" s="281" t="s">
        <v>579</v>
      </c>
      <c r="D142" s="282" t="s">
        <v>583</v>
      </c>
      <c r="E142" s="283" t="s">
        <v>395</v>
      </c>
      <c r="F142" s="284">
        <v>200</v>
      </c>
      <c r="G142" s="155"/>
      <c r="H142" s="156">
        <f t="shared" ref="H142:H146" si="137">G142*F142</f>
        <v>0</v>
      </c>
      <c r="I142" s="157" t="s">
        <v>85</v>
      </c>
      <c r="J142" s="156">
        <f>IF(E142="","",IF(I142=$G$4,(G142*(1+$H$4)),(G142*(1+$H$5))))</f>
        <v>0</v>
      </c>
      <c r="K142" s="156">
        <f t="shared" ref="K142" si="138">ROUND((IF(D142="","",F142*J142)),2)</f>
        <v>0</v>
      </c>
      <c r="L142" s="158" t="e">
        <f t="shared" si="81"/>
        <v>#DIV/0!</v>
      </c>
      <c r="M142" s="2"/>
    </row>
    <row r="143" spans="1:14" s="3" customFormat="1">
      <c r="A143" s="280" t="s">
        <v>209</v>
      </c>
      <c r="B143" s="280" t="s">
        <v>600</v>
      </c>
      <c r="C143" s="281" t="s">
        <v>759</v>
      </c>
      <c r="D143" s="282" t="s">
        <v>411</v>
      </c>
      <c r="E143" s="283" t="s">
        <v>395</v>
      </c>
      <c r="F143" s="284">
        <v>1400</v>
      </c>
      <c r="G143" s="155"/>
      <c r="H143" s="156">
        <f t="shared" si="137"/>
        <v>0</v>
      </c>
      <c r="I143" s="157" t="s">
        <v>85</v>
      </c>
      <c r="J143" s="156">
        <f t="shared" ref="J143:J146" si="139">IF(E143="","",IF(I143=$G$4,(G143*(1+$H$4)),(G143*(1+$H$5))))</f>
        <v>0</v>
      </c>
      <c r="K143" s="156">
        <f t="shared" ref="K143:K146" si="140">ROUND((IF(D143="","",F143*J143)),2)</f>
        <v>0</v>
      </c>
      <c r="L143" s="158" t="e">
        <f t="shared" ref="L143:L174" si="141">IF(D143="","",K143/$K$297)</f>
        <v>#DIV/0!</v>
      </c>
      <c r="M143" s="2"/>
    </row>
    <row r="144" spans="1:14" s="3" customFormat="1">
      <c r="A144" s="280" t="s">
        <v>210</v>
      </c>
      <c r="B144" s="280" t="s">
        <v>494</v>
      </c>
      <c r="C144" s="281">
        <v>39207</v>
      </c>
      <c r="D144" s="282" t="s">
        <v>412</v>
      </c>
      <c r="E144" s="283" t="s">
        <v>395</v>
      </c>
      <c r="F144" s="284">
        <v>150</v>
      </c>
      <c r="G144" s="155"/>
      <c r="H144" s="156">
        <f t="shared" si="137"/>
        <v>0</v>
      </c>
      <c r="I144" s="157" t="s">
        <v>85</v>
      </c>
      <c r="J144" s="156">
        <f t="shared" si="139"/>
        <v>0</v>
      </c>
      <c r="K144" s="156">
        <f t="shared" si="140"/>
        <v>0</v>
      </c>
      <c r="L144" s="158" t="e">
        <f t="shared" si="141"/>
        <v>#DIV/0!</v>
      </c>
      <c r="M144" s="2"/>
    </row>
    <row r="145" spans="1:13" s="3" customFormat="1">
      <c r="A145" s="280" t="s">
        <v>510</v>
      </c>
      <c r="B145" s="280" t="s">
        <v>243</v>
      </c>
      <c r="C145" s="281" t="s">
        <v>580</v>
      </c>
      <c r="D145" s="282" t="s">
        <v>413</v>
      </c>
      <c r="E145" s="283" t="s">
        <v>395</v>
      </c>
      <c r="F145" s="284">
        <v>800</v>
      </c>
      <c r="G145" s="155"/>
      <c r="H145" s="156">
        <f t="shared" si="137"/>
        <v>0</v>
      </c>
      <c r="I145" s="157" t="s">
        <v>85</v>
      </c>
      <c r="J145" s="156">
        <f t="shared" si="139"/>
        <v>0</v>
      </c>
      <c r="K145" s="156">
        <f t="shared" si="140"/>
        <v>0</v>
      </c>
      <c r="L145" s="158" t="e">
        <f t="shared" si="141"/>
        <v>#DIV/0!</v>
      </c>
      <c r="M145" s="2"/>
    </row>
    <row r="146" spans="1:13" s="3" customFormat="1">
      <c r="A146" s="280" t="s">
        <v>511</v>
      </c>
      <c r="B146" s="280" t="s">
        <v>243</v>
      </c>
      <c r="C146" s="281" t="s">
        <v>581</v>
      </c>
      <c r="D146" s="282" t="s">
        <v>414</v>
      </c>
      <c r="E146" s="283" t="s">
        <v>395</v>
      </c>
      <c r="F146" s="284">
        <v>150</v>
      </c>
      <c r="G146" s="155"/>
      <c r="H146" s="156">
        <f t="shared" si="137"/>
        <v>0</v>
      </c>
      <c r="I146" s="157" t="s">
        <v>85</v>
      </c>
      <c r="J146" s="156">
        <f t="shared" si="139"/>
        <v>0</v>
      </c>
      <c r="K146" s="156">
        <f t="shared" si="140"/>
        <v>0</v>
      </c>
      <c r="L146" s="158" t="e">
        <f t="shared" si="141"/>
        <v>#DIV/0!</v>
      </c>
      <c r="M146" s="2"/>
    </row>
    <row r="147" spans="1:13" s="3" customFormat="1" ht="30">
      <c r="A147" s="280" t="s">
        <v>512</v>
      </c>
      <c r="B147" s="280" t="s">
        <v>494</v>
      </c>
      <c r="C147" s="281">
        <v>95795</v>
      </c>
      <c r="D147" s="282" t="s">
        <v>415</v>
      </c>
      <c r="E147" s="283" t="s">
        <v>395</v>
      </c>
      <c r="F147" s="284">
        <v>100</v>
      </c>
      <c r="G147" s="155"/>
      <c r="H147" s="156">
        <f t="shared" ref="H147:H153" si="142">G147*F147</f>
        <v>0</v>
      </c>
      <c r="I147" s="157" t="s">
        <v>85</v>
      </c>
      <c r="J147" s="156">
        <f t="shared" ref="J147:J153" si="143">IF(E147="","",IF(I147=$G$4,(G147*(1+$H$4)),(G147*(1+$H$5))))</f>
        <v>0</v>
      </c>
      <c r="K147" s="156">
        <f t="shared" ref="K147:K153" si="144">ROUND((IF(D147="","",F147*J147)),2)</f>
        <v>0</v>
      </c>
      <c r="L147" s="158" t="e">
        <f t="shared" si="141"/>
        <v>#DIV/0!</v>
      </c>
      <c r="M147" s="2"/>
    </row>
    <row r="148" spans="1:13" s="3" customFormat="1" ht="30">
      <c r="A148" s="280" t="s">
        <v>513</v>
      </c>
      <c r="B148" s="280" t="s">
        <v>494</v>
      </c>
      <c r="C148" s="281">
        <v>95778</v>
      </c>
      <c r="D148" s="282" t="s">
        <v>416</v>
      </c>
      <c r="E148" s="283" t="s">
        <v>395</v>
      </c>
      <c r="F148" s="284">
        <v>70</v>
      </c>
      <c r="G148" s="155"/>
      <c r="H148" s="156">
        <f t="shared" si="142"/>
        <v>0</v>
      </c>
      <c r="I148" s="157" t="s">
        <v>85</v>
      </c>
      <c r="J148" s="156">
        <f t="shared" si="143"/>
        <v>0</v>
      </c>
      <c r="K148" s="156">
        <f t="shared" si="144"/>
        <v>0</v>
      </c>
      <c r="L148" s="158" t="e">
        <f t="shared" si="141"/>
        <v>#DIV/0!</v>
      </c>
      <c r="M148" s="2"/>
    </row>
    <row r="149" spans="1:13" s="3" customFormat="1">
      <c r="A149" s="280" t="s">
        <v>514</v>
      </c>
      <c r="B149" s="280" t="s">
        <v>368</v>
      </c>
      <c r="C149" s="281" t="s">
        <v>760</v>
      </c>
      <c r="D149" s="282" t="s">
        <v>417</v>
      </c>
      <c r="E149" s="283" t="s">
        <v>395</v>
      </c>
      <c r="F149" s="284">
        <v>400</v>
      </c>
      <c r="G149" s="155"/>
      <c r="H149" s="156">
        <f t="shared" si="142"/>
        <v>0</v>
      </c>
      <c r="I149" s="157" t="s">
        <v>85</v>
      </c>
      <c r="J149" s="156">
        <f t="shared" si="143"/>
        <v>0</v>
      </c>
      <c r="K149" s="156">
        <f t="shared" si="144"/>
        <v>0</v>
      </c>
      <c r="L149" s="158" t="e">
        <f t="shared" si="141"/>
        <v>#DIV/0!</v>
      </c>
      <c r="M149" s="2"/>
    </row>
    <row r="150" spans="1:13" s="3" customFormat="1">
      <c r="A150" s="280" t="s">
        <v>515</v>
      </c>
      <c r="B150" s="280" t="s">
        <v>494</v>
      </c>
      <c r="C150" s="281">
        <v>94229</v>
      </c>
      <c r="D150" s="282" t="s">
        <v>418</v>
      </c>
      <c r="E150" s="283" t="s">
        <v>395</v>
      </c>
      <c r="F150" s="284">
        <v>20</v>
      </c>
      <c r="G150" s="155"/>
      <c r="H150" s="156">
        <f t="shared" si="142"/>
        <v>0</v>
      </c>
      <c r="I150" s="157" t="s">
        <v>85</v>
      </c>
      <c r="J150" s="156">
        <f t="shared" si="143"/>
        <v>0</v>
      </c>
      <c r="K150" s="156">
        <f t="shared" si="144"/>
        <v>0</v>
      </c>
      <c r="L150" s="158" t="e">
        <f t="shared" si="141"/>
        <v>#DIV/0!</v>
      </c>
      <c r="M150" s="2"/>
    </row>
    <row r="151" spans="1:13" s="3" customFormat="1">
      <c r="A151" s="280" t="s">
        <v>516</v>
      </c>
      <c r="B151" s="280" t="s">
        <v>494</v>
      </c>
      <c r="C151" s="281">
        <v>91914</v>
      </c>
      <c r="D151" s="282" t="s">
        <v>419</v>
      </c>
      <c r="E151" s="283" t="s">
        <v>395</v>
      </c>
      <c r="F151" s="284">
        <v>50</v>
      </c>
      <c r="G151" s="155"/>
      <c r="H151" s="156">
        <f t="shared" si="142"/>
        <v>0</v>
      </c>
      <c r="I151" s="157" t="s">
        <v>85</v>
      </c>
      <c r="J151" s="156">
        <f t="shared" si="143"/>
        <v>0</v>
      </c>
      <c r="K151" s="156">
        <f t="shared" si="144"/>
        <v>0</v>
      </c>
      <c r="L151" s="158" t="e">
        <f t="shared" si="141"/>
        <v>#DIV/0!</v>
      </c>
      <c r="M151" s="2"/>
    </row>
    <row r="152" spans="1:13" s="3" customFormat="1" ht="30">
      <c r="A152" s="280" t="s">
        <v>574</v>
      </c>
      <c r="B152" s="280" t="s">
        <v>243</v>
      </c>
      <c r="C152" s="281" t="s">
        <v>275</v>
      </c>
      <c r="D152" s="282" t="s">
        <v>420</v>
      </c>
      <c r="E152" s="283" t="s">
        <v>395</v>
      </c>
      <c r="F152" s="284">
        <v>4</v>
      </c>
      <c r="G152" s="155"/>
      <c r="H152" s="156">
        <f t="shared" si="142"/>
        <v>0</v>
      </c>
      <c r="I152" s="157" t="s">
        <v>85</v>
      </c>
      <c r="J152" s="156">
        <f t="shared" si="143"/>
        <v>0</v>
      </c>
      <c r="K152" s="156">
        <f t="shared" si="144"/>
        <v>0</v>
      </c>
      <c r="L152" s="158" t="e">
        <f t="shared" si="141"/>
        <v>#DIV/0!</v>
      </c>
      <c r="M152" s="2"/>
    </row>
    <row r="153" spans="1:13" s="3" customFormat="1" ht="30">
      <c r="A153" s="280" t="s">
        <v>647</v>
      </c>
      <c r="B153" s="280" t="s">
        <v>243</v>
      </c>
      <c r="C153" s="281" t="s">
        <v>276</v>
      </c>
      <c r="D153" s="282" t="s">
        <v>421</v>
      </c>
      <c r="E153" s="283" t="s">
        <v>395</v>
      </c>
      <c r="F153" s="284">
        <v>8</v>
      </c>
      <c r="G153" s="155"/>
      <c r="H153" s="156">
        <f t="shared" si="142"/>
        <v>0</v>
      </c>
      <c r="I153" s="157" t="s">
        <v>85</v>
      </c>
      <c r="J153" s="156">
        <f t="shared" si="143"/>
        <v>0</v>
      </c>
      <c r="K153" s="156">
        <f t="shared" si="144"/>
        <v>0</v>
      </c>
      <c r="L153" s="158" t="e">
        <f t="shared" si="141"/>
        <v>#DIV/0!</v>
      </c>
      <c r="M153" s="2"/>
    </row>
    <row r="154" spans="1:13" s="3" customFormat="1" ht="30">
      <c r="A154" s="280" t="s">
        <v>648</v>
      </c>
      <c r="B154" s="283" t="s">
        <v>582</v>
      </c>
      <c r="C154" s="297" t="s">
        <v>605</v>
      </c>
      <c r="D154" s="282" t="s">
        <v>584</v>
      </c>
      <c r="E154" s="283" t="s">
        <v>106</v>
      </c>
      <c r="F154" s="284">
        <v>60</v>
      </c>
      <c r="G154" s="155"/>
      <c r="H154" s="156">
        <f t="shared" ref="H154" si="145">G154*F154</f>
        <v>0</v>
      </c>
      <c r="I154" s="157" t="s">
        <v>85</v>
      </c>
      <c r="J154" s="156">
        <f t="shared" ref="J154" si="146">IF(E154="","",IF(I154=$G$4,(G154*(1+$H$4)),(G154*(1+$H$5))))</f>
        <v>0</v>
      </c>
      <c r="K154" s="156">
        <f t="shared" ref="K154" si="147">ROUND((IF(D154="","",F154*J154)),2)</f>
        <v>0</v>
      </c>
      <c r="L154" s="158" t="e">
        <f t="shared" si="141"/>
        <v>#DIV/0!</v>
      </c>
      <c r="M154" s="2"/>
    </row>
    <row r="155" spans="1:13" s="3" customFormat="1" ht="30">
      <c r="A155" s="280" t="s">
        <v>649</v>
      </c>
      <c r="B155" s="280" t="s">
        <v>494</v>
      </c>
      <c r="C155" s="281">
        <v>91863</v>
      </c>
      <c r="D155" s="282" t="s">
        <v>585</v>
      </c>
      <c r="E155" s="283" t="s">
        <v>106</v>
      </c>
      <c r="F155" s="284">
        <v>150</v>
      </c>
      <c r="G155" s="155"/>
      <c r="H155" s="156">
        <f t="shared" ref="H155:H163" si="148">G155*F155</f>
        <v>0</v>
      </c>
      <c r="I155" s="157" t="s">
        <v>85</v>
      </c>
      <c r="J155" s="156">
        <f t="shared" ref="J155:J163" si="149">IF(E155="","",IF(I155=$G$4,(G155*(1+$H$4)),(G155*(1+$H$5))))</f>
        <v>0</v>
      </c>
      <c r="K155" s="156">
        <f t="shared" ref="K155:K163" si="150">ROUND((IF(D155="","",F155*J155)),2)</f>
        <v>0</v>
      </c>
      <c r="L155" s="158" t="e">
        <f t="shared" si="141"/>
        <v>#DIV/0!</v>
      </c>
      <c r="M155" s="2"/>
    </row>
    <row r="156" spans="1:13" s="181" customFormat="1" ht="30">
      <c r="A156" s="280" t="s">
        <v>650</v>
      </c>
      <c r="B156" s="310" t="s">
        <v>243</v>
      </c>
      <c r="C156" s="311" t="s">
        <v>606</v>
      </c>
      <c r="D156" s="312" t="s">
        <v>422</v>
      </c>
      <c r="E156" s="313" t="s">
        <v>395</v>
      </c>
      <c r="F156" s="314">
        <v>400</v>
      </c>
      <c r="G156" s="175"/>
      <c r="H156" s="177">
        <f t="shared" si="148"/>
        <v>0</v>
      </c>
      <c r="I156" s="178" t="s">
        <v>85</v>
      </c>
      <c r="J156" s="177">
        <f t="shared" si="149"/>
        <v>0</v>
      </c>
      <c r="K156" s="177">
        <f t="shared" si="150"/>
        <v>0</v>
      </c>
      <c r="L156" s="179" t="e">
        <f t="shared" si="141"/>
        <v>#DIV/0!</v>
      </c>
      <c r="M156" s="180"/>
    </row>
    <row r="157" spans="1:13" s="181" customFormat="1" ht="30">
      <c r="A157" s="280" t="s">
        <v>651</v>
      </c>
      <c r="B157" s="310" t="s">
        <v>243</v>
      </c>
      <c r="C157" s="315" t="s">
        <v>607</v>
      </c>
      <c r="D157" s="312" t="s">
        <v>423</v>
      </c>
      <c r="E157" s="313" t="s">
        <v>395</v>
      </c>
      <c r="F157" s="314">
        <v>300</v>
      </c>
      <c r="G157" s="175"/>
      <c r="H157" s="177">
        <f t="shared" si="148"/>
        <v>0</v>
      </c>
      <c r="I157" s="178" t="s">
        <v>85</v>
      </c>
      <c r="J157" s="177">
        <f t="shared" si="149"/>
        <v>0</v>
      </c>
      <c r="K157" s="177">
        <f t="shared" si="150"/>
        <v>0</v>
      </c>
      <c r="L157" s="179" t="e">
        <f t="shared" si="141"/>
        <v>#DIV/0!</v>
      </c>
      <c r="M157" s="180"/>
    </row>
    <row r="158" spans="1:13" s="181" customFormat="1" ht="30">
      <c r="A158" s="280" t="s">
        <v>652</v>
      </c>
      <c r="B158" s="310" t="s">
        <v>245</v>
      </c>
      <c r="C158" s="311">
        <v>150866</v>
      </c>
      <c r="D158" s="312" t="s">
        <v>424</v>
      </c>
      <c r="E158" s="313" t="s">
        <v>395</v>
      </c>
      <c r="F158" s="314">
        <v>200</v>
      </c>
      <c r="G158" s="175"/>
      <c r="H158" s="177">
        <f t="shared" si="148"/>
        <v>0</v>
      </c>
      <c r="I158" s="178" t="s">
        <v>85</v>
      </c>
      <c r="J158" s="177">
        <f t="shared" si="149"/>
        <v>0</v>
      </c>
      <c r="K158" s="177">
        <f t="shared" si="150"/>
        <v>0</v>
      </c>
      <c r="L158" s="179" t="e">
        <f t="shared" si="141"/>
        <v>#DIV/0!</v>
      </c>
      <c r="M158" s="180"/>
    </row>
    <row r="159" spans="1:13" s="119" customFormat="1">
      <c r="A159" s="280" t="s">
        <v>653</v>
      </c>
      <c r="B159" s="280" t="s">
        <v>600</v>
      </c>
      <c r="C159" s="281" t="s">
        <v>761</v>
      </c>
      <c r="D159" s="282" t="s">
        <v>425</v>
      </c>
      <c r="E159" s="283" t="s">
        <v>395</v>
      </c>
      <c r="F159" s="284">
        <v>500</v>
      </c>
      <c r="G159" s="155"/>
      <c r="H159" s="156">
        <f t="shared" si="148"/>
        <v>0</v>
      </c>
      <c r="I159" s="157" t="s">
        <v>85</v>
      </c>
      <c r="J159" s="156">
        <f t="shared" si="149"/>
        <v>0</v>
      </c>
      <c r="K159" s="156">
        <f t="shared" si="150"/>
        <v>0</v>
      </c>
      <c r="L159" s="158" t="e">
        <f t="shared" si="141"/>
        <v>#DIV/0!</v>
      </c>
      <c r="M159" s="110"/>
    </row>
    <row r="160" spans="1:13" s="119" customFormat="1">
      <c r="A160" s="280" t="s">
        <v>654</v>
      </c>
      <c r="B160" s="280" t="s">
        <v>245</v>
      </c>
      <c r="C160" s="281">
        <v>150850</v>
      </c>
      <c r="D160" s="282" t="s">
        <v>426</v>
      </c>
      <c r="E160" s="283" t="s">
        <v>395</v>
      </c>
      <c r="F160" s="284">
        <v>100</v>
      </c>
      <c r="G160" s="155"/>
      <c r="H160" s="156">
        <f t="shared" si="148"/>
        <v>0</v>
      </c>
      <c r="I160" s="157" t="s">
        <v>85</v>
      </c>
      <c r="J160" s="156">
        <f t="shared" si="149"/>
        <v>0</v>
      </c>
      <c r="K160" s="156">
        <f t="shared" si="150"/>
        <v>0</v>
      </c>
      <c r="L160" s="158" t="e">
        <f t="shared" si="141"/>
        <v>#DIV/0!</v>
      </c>
      <c r="M160" s="110"/>
    </row>
    <row r="161" spans="1:13" s="119" customFormat="1" ht="30">
      <c r="A161" s="280" t="s">
        <v>655</v>
      </c>
      <c r="B161" s="280" t="s">
        <v>368</v>
      </c>
      <c r="C161" s="281" t="s">
        <v>762</v>
      </c>
      <c r="D161" s="282" t="s">
        <v>427</v>
      </c>
      <c r="E161" s="283" t="s">
        <v>395</v>
      </c>
      <c r="F161" s="284">
        <v>30</v>
      </c>
      <c r="G161" s="155"/>
      <c r="H161" s="156">
        <f t="shared" si="148"/>
        <v>0</v>
      </c>
      <c r="I161" s="157" t="s">
        <v>85</v>
      </c>
      <c r="J161" s="156">
        <f t="shared" si="149"/>
        <v>0</v>
      </c>
      <c r="K161" s="156">
        <f t="shared" si="150"/>
        <v>0</v>
      </c>
      <c r="L161" s="158" t="e">
        <f t="shared" si="141"/>
        <v>#DIV/0!</v>
      </c>
      <c r="M161" s="110"/>
    </row>
    <row r="162" spans="1:13" s="119" customFormat="1" ht="30">
      <c r="A162" s="280" t="s">
        <v>656</v>
      </c>
      <c r="B162" s="280" t="s">
        <v>243</v>
      </c>
      <c r="C162" s="281" t="s">
        <v>764</v>
      </c>
      <c r="D162" s="282" t="s">
        <v>763</v>
      </c>
      <c r="E162" s="283" t="s">
        <v>395</v>
      </c>
      <c r="F162" s="284">
        <v>10</v>
      </c>
      <c r="G162" s="155"/>
      <c r="H162" s="156">
        <f t="shared" si="148"/>
        <v>0</v>
      </c>
      <c r="I162" s="157" t="s">
        <v>85</v>
      </c>
      <c r="J162" s="156">
        <f t="shared" si="149"/>
        <v>0</v>
      </c>
      <c r="K162" s="156">
        <f t="shared" si="150"/>
        <v>0</v>
      </c>
      <c r="L162" s="158" t="e">
        <f t="shared" si="141"/>
        <v>#DIV/0!</v>
      </c>
      <c r="M162" s="110"/>
    </row>
    <row r="163" spans="1:13" s="119" customFormat="1" ht="30">
      <c r="A163" s="280" t="s">
        <v>657</v>
      </c>
      <c r="B163" s="280" t="s">
        <v>245</v>
      </c>
      <c r="C163" s="297" t="s">
        <v>765</v>
      </c>
      <c r="D163" s="282" t="s">
        <v>428</v>
      </c>
      <c r="E163" s="283" t="s">
        <v>395</v>
      </c>
      <c r="F163" s="284">
        <v>100</v>
      </c>
      <c r="G163" s="155"/>
      <c r="H163" s="156">
        <f t="shared" si="148"/>
        <v>0</v>
      </c>
      <c r="I163" s="157" t="s">
        <v>85</v>
      </c>
      <c r="J163" s="156">
        <f t="shared" si="149"/>
        <v>0</v>
      </c>
      <c r="K163" s="156">
        <f t="shared" si="150"/>
        <v>0</v>
      </c>
      <c r="L163" s="158" t="e">
        <f t="shared" si="141"/>
        <v>#DIV/0!</v>
      </c>
      <c r="M163" s="110"/>
    </row>
    <row r="164" spans="1:13" s="3" customFormat="1">
      <c r="A164" s="275" t="s">
        <v>481</v>
      </c>
      <c r="B164" s="276" t="s">
        <v>33</v>
      </c>
      <c r="C164" s="276" t="s">
        <v>33</v>
      </c>
      <c r="D164" s="277" t="s">
        <v>429</v>
      </c>
      <c r="E164" s="278" t="s">
        <v>33</v>
      </c>
      <c r="F164" s="279"/>
      <c r="G164" s="101"/>
      <c r="H164" s="151"/>
      <c r="I164" s="152"/>
      <c r="J164" s="151"/>
      <c r="K164" s="153">
        <f>SUM(K165:K182)</f>
        <v>0</v>
      </c>
      <c r="L164" s="154" t="e">
        <f t="shared" si="141"/>
        <v>#DIV/0!</v>
      </c>
      <c r="M164" s="2"/>
    </row>
    <row r="165" spans="1:13" s="119" customFormat="1" ht="45">
      <c r="A165" s="280" t="s">
        <v>482</v>
      </c>
      <c r="B165" s="280" t="s">
        <v>94</v>
      </c>
      <c r="C165" s="281" t="s">
        <v>351</v>
      </c>
      <c r="D165" s="282" t="s">
        <v>430</v>
      </c>
      <c r="E165" s="283" t="s">
        <v>395</v>
      </c>
      <c r="F165" s="284">
        <v>60</v>
      </c>
      <c r="G165" s="155"/>
      <c r="H165" s="156">
        <f t="shared" ref="H165:H182" si="151">G165*F165</f>
        <v>0</v>
      </c>
      <c r="I165" s="157" t="s">
        <v>85</v>
      </c>
      <c r="J165" s="156">
        <f>IF(E165="","",IF(I165=$G$4,(G165*(1+$H$4)),(G165*(1+$H$5))))</f>
        <v>0</v>
      </c>
      <c r="K165" s="156">
        <f t="shared" ref="K165:K182" si="152">ROUND((IF(D165="","",F165*J165)),2)</f>
        <v>0</v>
      </c>
      <c r="L165" s="158" t="e">
        <f t="shared" si="141"/>
        <v>#DIV/0!</v>
      </c>
      <c r="M165" s="110"/>
    </row>
    <row r="166" spans="1:13" s="3" customFormat="1">
      <c r="A166" s="280" t="s">
        <v>483</v>
      </c>
      <c r="B166" s="280" t="s">
        <v>494</v>
      </c>
      <c r="C166" s="281">
        <v>91939</v>
      </c>
      <c r="D166" s="282" t="s">
        <v>431</v>
      </c>
      <c r="E166" s="283" t="s">
        <v>395</v>
      </c>
      <c r="F166" s="284">
        <v>80</v>
      </c>
      <c r="G166" s="155"/>
      <c r="H166" s="156">
        <f t="shared" si="151"/>
        <v>0</v>
      </c>
      <c r="I166" s="157" t="s">
        <v>85</v>
      </c>
      <c r="J166" s="156">
        <f>IF(E166="","",IF(I166=$G$4,(G166*(1+$H$4)),(G166*(1+$H$5))))</f>
        <v>0</v>
      </c>
      <c r="K166" s="156">
        <f t="shared" si="152"/>
        <v>0</v>
      </c>
      <c r="L166" s="158" t="e">
        <f t="shared" si="141"/>
        <v>#DIV/0!</v>
      </c>
      <c r="M166" s="2"/>
    </row>
    <row r="167" spans="1:13" s="181" customFormat="1" ht="72" customHeight="1">
      <c r="A167" s="280" t="s">
        <v>517</v>
      </c>
      <c r="B167" s="310" t="s">
        <v>494</v>
      </c>
      <c r="C167" s="311">
        <v>91929</v>
      </c>
      <c r="D167" s="316" t="s">
        <v>752</v>
      </c>
      <c r="E167" s="313" t="s">
        <v>106</v>
      </c>
      <c r="F167" s="314">
        <v>400</v>
      </c>
      <c r="G167" s="155"/>
      <c r="H167" s="177">
        <f t="shared" si="151"/>
        <v>0</v>
      </c>
      <c r="I167" s="178" t="s">
        <v>85</v>
      </c>
      <c r="J167" s="177">
        <f t="shared" ref="J167:J172" si="153">IF(E167="","",IF(I167=$G$4,(G167*(1+$H$4)),(G167*(1+$H$5))))</f>
        <v>0</v>
      </c>
      <c r="K167" s="177">
        <f t="shared" si="152"/>
        <v>0</v>
      </c>
      <c r="L167" s="179" t="e">
        <f t="shared" si="141"/>
        <v>#DIV/0!</v>
      </c>
      <c r="M167" s="180"/>
    </row>
    <row r="168" spans="1:13" s="181" customFormat="1" ht="75">
      <c r="A168" s="280" t="s">
        <v>518</v>
      </c>
      <c r="B168" s="310" t="s">
        <v>494</v>
      </c>
      <c r="C168" s="311">
        <v>91929</v>
      </c>
      <c r="D168" s="316" t="s">
        <v>753</v>
      </c>
      <c r="E168" s="313" t="s">
        <v>106</v>
      </c>
      <c r="F168" s="314">
        <v>500</v>
      </c>
      <c r="G168" s="155"/>
      <c r="H168" s="177">
        <f t="shared" si="151"/>
        <v>0</v>
      </c>
      <c r="I168" s="178" t="s">
        <v>85</v>
      </c>
      <c r="J168" s="177">
        <f t="shared" si="153"/>
        <v>0</v>
      </c>
      <c r="K168" s="177">
        <f t="shared" si="152"/>
        <v>0</v>
      </c>
      <c r="L168" s="179" t="e">
        <f t="shared" si="141"/>
        <v>#DIV/0!</v>
      </c>
      <c r="M168" s="180"/>
    </row>
    <row r="169" spans="1:13" s="181" customFormat="1" ht="75">
      <c r="A169" s="280" t="s">
        <v>519</v>
      </c>
      <c r="B169" s="310" t="s">
        <v>494</v>
      </c>
      <c r="C169" s="311">
        <v>91929</v>
      </c>
      <c r="D169" s="312" t="s">
        <v>586</v>
      </c>
      <c r="E169" s="313" t="s">
        <v>106</v>
      </c>
      <c r="F169" s="314">
        <v>1500</v>
      </c>
      <c r="G169" s="155"/>
      <c r="H169" s="177">
        <f t="shared" si="151"/>
        <v>0</v>
      </c>
      <c r="I169" s="178" t="s">
        <v>85</v>
      </c>
      <c r="J169" s="177">
        <f t="shared" si="153"/>
        <v>0</v>
      </c>
      <c r="K169" s="177">
        <f t="shared" si="152"/>
        <v>0</v>
      </c>
      <c r="L169" s="179" t="e">
        <f t="shared" si="141"/>
        <v>#DIV/0!</v>
      </c>
      <c r="M169" s="180"/>
    </row>
    <row r="170" spans="1:13" s="119" customFormat="1" ht="75">
      <c r="A170" s="280" t="s">
        <v>520</v>
      </c>
      <c r="B170" s="310" t="s">
        <v>494</v>
      </c>
      <c r="C170" s="311">
        <v>91929</v>
      </c>
      <c r="D170" s="282" t="s">
        <v>587</v>
      </c>
      <c r="E170" s="283" t="s">
        <v>106</v>
      </c>
      <c r="F170" s="284">
        <v>1500</v>
      </c>
      <c r="G170" s="155"/>
      <c r="H170" s="177">
        <f t="shared" si="151"/>
        <v>0</v>
      </c>
      <c r="I170" s="178" t="s">
        <v>85</v>
      </c>
      <c r="J170" s="177">
        <f t="shared" si="153"/>
        <v>0</v>
      </c>
      <c r="K170" s="177">
        <f t="shared" si="152"/>
        <v>0</v>
      </c>
      <c r="L170" s="179" t="e">
        <f t="shared" si="141"/>
        <v>#DIV/0!</v>
      </c>
      <c r="M170" s="110"/>
    </row>
    <row r="171" spans="1:13" s="119" customFormat="1" ht="75">
      <c r="A171" s="280" t="s">
        <v>521</v>
      </c>
      <c r="B171" s="310" t="s">
        <v>494</v>
      </c>
      <c r="C171" s="311">
        <v>91929</v>
      </c>
      <c r="D171" s="282" t="s">
        <v>588</v>
      </c>
      <c r="E171" s="283" t="s">
        <v>106</v>
      </c>
      <c r="F171" s="284">
        <v>1500</v>
      </c>
      <c r="G171" s="155"/>
      <c r="H171" s="177">
        <f t="shared" si="151"/>
        <v>0</v>
      </c>
      <c r="I171" s="178" t="s">
        <v>85</v>
      </c>
      <c r="J171" s="177">
        <f t="shared" si="153"/>
        <v>0</v>
      </c>
      <c r="K171" s="177">
        <f t="shared" si="152"/>
        <v>0</v>
      </c>
      <c r="L171" s="179" t="e">
        <f t="shared" si="141"/>
        <v>#DIV/0!</v>
      </c>
      <c r="M171" s="110"/>
    </row>
    <row r="172" spans="1:13" s="119" customFormat="1" ht="75">
      <c r="A172" s="280" t="s">
        <v>522</v>
      </c>
      <c r="B172" s="310" t="s">
        <v>494</v>
      </c>
      <c r="C172" s="311">
        <v>91929</v>
      </c>
      <c r="D172" s="282" t="s">
        <v>589</v>
      </c>
      <c r="E172" s="283" t="s">
        <v>106</v>
      </c>
      <c r="F172" s="284">
        <v>700</v>
      </c>
      <c r="G172" s="155"/>
      <c r="H172" s="177">
        <f t="shared" si="151"/>
        <v>0</v>
      </c>
      <c r="I172" s="178" t="s">
        <v>85</v>
      </c>
      <c r="J172" s="177">
        <f t="shared" si="153"/>
        <v>0</v>
      </c>
      <c r="K172" s="177">
        <f t="shared" si="152"/>
        <v>0</v>
      </c>
      <c r="L172" s="179" t="e">
        <f t="shared" si="141"/>
        <v>#DIV/0!</v>
      </c>
      <c r="M172" s="110"/>
    </row>
    <row r="173" spans="1:13" s="119" customFormat="1" ht="60">
      <c r="A173" s="280" t="s">
        <v>523</v>
      </c>
      <c r="B173" s="280" t="s">
        <v>94</v>
      </c>
      <c r="C173" s="281" t="s">
        <v>342</v>
      </c>
      <c r="D173" s="282" t="s">
        <v>432</v>
      </c>
      <c r="E173" s="283" t="s">
        <v>395</v>
      </c>
      <c r="F173" s="284">
        <v>15</v>
      </c>
      <c r="G173" s="155"/>
      <c r="H173" s="156">
        <f t="shared" si="151"/>
        <v>0</v>
      </c>
      <c r="I173" s="157" t="s">
        <v>85</v>
      </c>
      <c r="J173" s="156">
        <f>IF(E173="","",IF(I173=$G$4,(G173*(1+$H$4)),(G173*(1+$H$5))))</f>
        <v>0</v>
      </c>
      <c r="K173" s="156">
        <f t="shared" si="152"/>
        <v>0</v>
      </c>
      <c r="L173" s="158" t="e">
        <f t="shared" si="141"/>
        <v>#DIV/0!</v>
      </c>
      <c r="M173" s="110"/>
    </row>
    <row r="174" spans="1:13" s="119" customFormat="1" ht="30.75" customHeight="1">
      <c r="A174" s="280" t="s">
        <v>524</v>
      </c>
      <c r="B174" s="280" t="s">
        <v>94</v>
      </c>
      <c r="C174" s="281" t="s">
        <v>343</v>
      </c>
      <c r="D174" s="282" t="s">
        <v>591</v>
      </c>
      <c r="E174" s="283" t="s">
        <v>395</v>
      </c>
      <c r="F174" s="284">
        <v>60</v>
      </c>
      <c r="G174" s="155"/>
      <c r="H174" s="156">
        <f>G174*F174</f>
        <v>0</v>
      </c>
      <c r="I174" s="157" t="s">
        <v>85</v>
      </c>
      <c r="J174" s="156">
        <f>IF(E174="","",IF(I174=$G$4,(G174*(1+$H$4)),(G174*(1+$H$5))))</f>
        <v>0</v>
      </c>
      <c r="K174" s="156">
        <f>ROUND((IF(D174="","",F174*J174)),2)</f>
        <v>0</v>
      </c>
      <c r="L174" s="158" t="e">
        <f t="shared" si="141"/>
        <v>#DIV/0!</v>
      </c>
      <c r="M174" s="110"/>
    </row>
    <row r="175" spans="1:13" s="119" customFormat="1">
      <c r="A175" s="280" t="s">
        <v>525</v>
      </c>
      <c r="B175" s="280" t="s">
        <v>494</v>
      </c>
      <c r="C175" s="281">
        <v>92003</v>
      </c>
      <c r="D175" s="282" t="s">
        <v>590</v>
      </c>
      <c r="E175" s="283" t="s">
        <v>395</v>
      </c>
      <c r="F175" s="284">
        <v>45</v>
      </c>
      <c r="G175" s="155"/>
      <c r="H175" s="156">
        <f t="shared" si="151"/>
        <v>0</v>
      </c>
      <c r="I175" s="157" t="s">
        <v>85</v>
      </c>
      <c r="J175" s="156">
        <f>IF(E175="","",IF(I175=$G$4,(G175*(1+$H$4)),(G175*(1+$H$5))))</f>
        <v>0</v>
      </c>
      <c r="K175" s="156">
        <f t="shared" si="152"/>
        <v>0</v>
      </c>
      <c r="L175" s="158" t="e">
        <f t="shared" ref="L175:L180" si="154">IF(D175="","",K175/$K$297)</f>
        <v>#DIV/0!</v>
      </c>
      <c r="M175" s="110"/>
    </row>
    <row r="176" spans="1:13" s="119" customFormat="1" ht="30">
      <c r="A176" s="280" t="s">
        <v>575</v>
      </c>
      <c r="B176" s="310" t="s">
        <v>494</v>
      </c>
      <c r="C176" s="311">
        <v>91953</v>
      </c>
      <c r="D176" s="282" t="s">
        <v>433</v>
      </c>
      <c r="E176" s="283" t="s">
        <v>395</v>
      </c>
      <c r="F176" s="284">
        <v>80</v>
      </c>
      <c r="G176" s="155"/>
      <c r="H176" s="177">
        <f t="shared" si="151"/>
        <v>0</v>
      </c>
      <c r="I176" s="178" t="s">
        <v>85</v>
      </c>
      <c r="J176" s="177">
        <f t="shared" ref="J176:J182" si="155">IF(E176="","",IF(I176=$G$4,(G176*(1+$H$4)),(G176*(1+$H$5))))</f>
        <v>0</v>
      </c>
      <c r="K176" s="177">
        <f t="shared" si="152"/>
        <v>0</v>
      </c>
      <c r="L176" s="179" t="e">
        <f t="shared" si="154"/>
        <v>#DIV/0!</v>
      </c>
      <c r="M176" s="110"/>
    </row>
    <row r="177" spans="1:14" s="119" customFormat="1" ht="30">
      <c r="A177" s="280" t="s">
        <v>576</v>
      </c>
      <c r="B177" s="310" t="s">
        <v>243</v>
      </c>
      <c r="C177" s="311" t="s">
        <v>603</v>
      </c>
      <c r="D177" s="282" t="s">
        <v>434</v>
      </c>
      <c r="E177" s="283" t="s">
        <v>395</v>
      </c>
      <c r="F177" s="284">
        <v>4</v>
      </c>
      <c r="G177" s="175"/>
      <c r="H177" s="177">
        <f t="shared" si="151"/>
        <v>0</v>
      </c>
      <c r="I177" s="178" t="s">
        <v>85</v>
      </c>
      <c r="J177" s="177">
        <f t="shared" si="155"/>
        <v>0</v>
      </c>
      <c r="K177" s="177">
        <f t="shared" si="152"/>
        <v>0</v>
      </c>
      <c r="L177" s="179" t="e">
        <f t="shared" si="154"/>
        <v>#DIV/0!</v>
      </c>
      <c r="M177" s="110"/>
    </row>
    <row r="178" spans="1:14" s="119" customFormat="1">
      <c r="A178" s="280" t="s">
        <v>658</v>
      </c>
      <c r="B178" s="310" t="s">
        <v>243</v>
      </c>
      <c r="C178" s="297" t="s">
        <v>767</v>
      </c>
      <c r="D178" s="282" t="s">
        <v>766</v>
      </c>
      <c r="E178" s="283" t="s">
        <v>395</v>
      </c>
      <c r="F178" s="284">
        <v>21</v>
      </c>
      <c r="G178" s="155"/>
      <c r="H178" s="156">
        <f t="shared" si="151"/>
        <v>0</v>
      </c>
      <c r="I178" s="157" t="s">
        <v>85</v>
      </c>
      <c r="J178" s="156">
        <f t="shared" si="155"/>
        <v>0</v>
      </c>
      <c r="K178" s="156">
        <f t="shared" si="152"/>
        <v>0</v>
      </c>
      <c r="L178" s="158" t="e">
        <f t="shared" si="154"/>
        <v>#DIV/0!</v>
      </c>
      <c r="M178" s="110"/>
    </row>
    <row r="179" spans="1:14" s="119" customFormat="1">
      <c r="A179" s="280" t="s">
        <v>659</v>
      </c>
      <c r="B179" s="310" t="s">
        <v>243</v>
      </c>
      <c r="C179" s="297" t="s">
        <v>767</v>
      </c>
      <c r="D179" s="282" t="s">
        <v>435</v>
      </c>
      <c r="E179" s="283" t="s">
        <v>395</v>
      </c>
      <c r="F179" s="284">
        <v>12</v>
      </c>
      <c r="G179" s="155"/>
      <c r="H179" s="156">
        <f t="shared" ref="H179" si="156">G179*F179</f>
        <v>0</v>
      </c>
      <c r="I179" s="157" t="s">
        <v>85</v>
      </c>
      <c r="J179" s="156">
        <f t="shared" ref="J179" si="157">IF(E179="","",IF(I179=$G$4,(G179*(1+$H$4)),(G179*(1+$H$5))))</f>
        <v>0</v>
      </c>
      <c r="K179" s="156">
        <f t="shared" ref="K179" si="158">ROUND((IF(D179="","",F179*J179)),2)</f>
        <v>0</v>
      </c>
      <c r="L179" s="158" t="e">
        <f t="shared" si="154"/>
        <v>#DIV/0!</v>
      </c>
      <c r="M179" s="110"/>
    </row>
    <row r="180" spans="1:14" s="119" customFormat="1">
      <c r="A180" s="280" t="s">
        <v>660</v>
      </c>
      <c r="B180" s="310" t="s">
        <v>243</v>
      </c>
      <c r="C180" s="297" t="s">
        <v>767</v>
      </c>
      <c r="D180" s="282" t="s">
        <v>436</v>
      </c>
      <c r="E180" s="283" t="s">
        <v>395</v>
      </c>
      <c r="F180" s="284">
        <v>40</v>
      </c>
      <c r="G180" s="155"/>
      <c r="H180" s="156">
        <f t="shared" si="151"/>
        <v>0</v>
      </c>
      <c r="I180" s="157" t="s">
        <v>85</v>
      </c>
      <c r="J180" s="156">
        <f t="shared" si="155"/>
        <v>0</v>
      </c>
      <c r="K180" s="156">
        <f t="shared" si="152"/>
        <v>0</v>
      </c>
      <c r="L180" s="158" t="e">
        <f t="shared" si="154"/>
        <v>#DIV/0!</v>
      </c>
      <c r="M180" s="110"/>
    </row>
    <row r="181" spans="1:14" s="181" customFormat="1">
      <c r="A181" s="280" t="s">
        <v>661</v>
      </c>
      <c r="B181" s="310" t="s">
        <v>494</v>
      </c>
      <c r="C181" s="311">
        <v>91993</v>
      </c>
      <c r="D181" s="312" t="s">
        <v>437</v>
      </c>
      <c r="E181" s="313" t="s">
        <v>395</v>
      </c>
      <c r="F181" s="314">
        <v>70</v>
      </c>
      <c r="G181" s="155"/>
      <c r="H181" s="177">
        <f t="shared" si="151"/>
        <v>0</v>
      </c>
      <c r="I181" s="178" t="s">
        <v>85</v>
      </c>
      <c r="J181" s="177">
        <f t="shared" ref="J181" si="159">IF(E181="","",IF(I181=$G$4,(G181*(1+$H$4)),(G181*(1+$H$5))))</f>
        <v>0</v>
      </c>
      <c r="K181" s="177">
        <f t="shared" ref="K181" si="160">ROUND((IF(D181="","",F181*J181)),2)</f>
        <v>0</v>
      </c>
      <c r="L181" s="179" t="e">
        <f t="shared" ref="L181" si="161">IF(D181="","",K181/$K$297)</f>
        <v>#DIV/0!</v>
      </c>
      <c r="M181" s="180"/>
    </row>
    <row r="182" spans="1:14" s="119" customFormat="1">
      <c r="A182" s="280" t="s">
        <v>662</v>
      </c>
      <c r="B182" s="280" t="s">
        <v>94</v>
      </c>
      <c r="C182" s="281" t="s">
        <v>352</v>
      </c>
      <c r="D182" s="282" t="s">
        <v>438</v>
      </c>
      <c r="E182" s="283" t="s">
        <v>106</v>
      </c>
      <c r="F182" s="284">
        <f>2.65+6.6</f>
        <v>9.25</v>
      </c>
      <c r="G182" s="155"/>
      <c r="H182" s="156">
        <f t="shared" si="151"/>
        <v>0</v>
      </c>
      <c r="I182" s="157" t="s">
        <v>85</v>
      </c>
      <c r="J182" s="156">
        <f t="shared" si="155"/>
        <v>0</v>
      </c>
      <c r="K182" s="156">
        <f t="shared" si="152"/>
        <v>0</v>
      </c>
      <c r="L182" s="158" t="e">
        <f>IF(D182="","",K182/$K$297)</f>
        <v>#DIV/0!</v>
      </c>
      <c r="M182" s="110"/>
    </row>
    <row r="183" spans="1:14" s="119" customFormat="1">
      <c r="A183" s="290"/>
      <c r="B183" s="291"/>
      <c r="C183" s="291"/>
      <c r="D183" s="292"/>
      <c r="E183" s="291"/>
      <c r="F183" s="293"/>
      <c r="G183" s="102"/>
      <c r="H183" s="123"/>
      <c r="I183" s="124"/>
      <c r="J183" s="123"/>
      <c r="K183" s="125"/>
      <c r="L183" s="126"/>
      <c r="M183" s="110"/>
    </row>
    <row r="184" spans="1:14" s="3" customFormat="1">
      <c r="A184" s="294">
        <v>12</v>
      </c>
      <c r="B184" s="294" t="s">
        <v>33</v>
      </c>
      <c r="C184" s="294" t="s">
        <v>33</v>
      </c>
      <c r="D184" s="295" t="s">
        <v>167</v>
      </c>
      <c r="E184" s="296" t="s">
        <v>33</v>
      </c>
      <c r="F184" s="296"/>
      <c r="G184" s="171"/>
      <c r="H184" s="146"/>
      <c r="I184" s="147"/>
      <c r="J184" s="146"/>
      <c r="K184" s="148">
        <f>ROUND((K185+K198+K212+K221),2)</f>
        <v>0</v>
      </c>
      <c r="L184" s="149" t="e">
        <f t="shared" ref="L184:L208" si="162">IF(D184="","",K184/$K$297)</f>
        <v>#DIV/0!</v>
      </c>
      <c r="M184" s="2"/>
      <c r="N184" s="150"/>
    </row>
    <row r="185" spans="1:14" s="3" customFormat="1">
      <c r="A185" s="275" t="s">
        <v>114</v>
      </c>
      <c r="B185" s="276" t="s">
        <v>33</v>
      </c>
      <c r="C185" s="276" t="s">
        <v>33</v>
      </c>
      <c r="D185" s="277" t="s">
        <v>441</v>
      </c>
      <c r="E185" s="278" t="s">
        <v>33</v>
      </c>
      <c r="F185" s="279"/>
      <c r="G185" s="101"/>
      <c r="H185" s="151"/>
      <c r="I185" s="152"/>
      <c r="J185" s="151"/>
      <c r="K185" s="153">
        <f>SUM(K186:K197)</f>
        <v>0</v>
      </c>
      <c r="L185" s="154" t="e">
        <f t="shared" si="162"/>
        <v>#DIV/0!</v>
      </c>
      <c r="M185" s="2"/>
    </row>
    <row r="186" spans="1:14" s="119" customFormat="1" ht="30">
      <c r="A186" s="280" t="s">
        <v>115</v>
      </c>
      <c r="B186" s="280" t="s">
        <v>295</v>
      </c>
      <c r="C186" s="281" t="s">
        <v>750</v>
      </c>
      <c r="D186" s="282" t="s">
        <v>783</v>
      </c>
      <c r="E186" s="283" t="s">
        <v>395</v>
      </c>
      <c r="F186" s="284">
        <v>1</v>
      </c>
      <c r="G186" s="155"/>
      <c r="H186" s="156">
        <f t="shared" ref="H186:H193" si="163">G186*F186</f>
        <v>0</v>
      </c>
      <c r="I186" s="157" t="s">
        <v>95</v>
      </c>
      <c r="J186" s="156">
        <f t="shared" ref="J186:J193" si="164">IF(E186="","",IF(I186=$G$4,(G186*(1+$H$4)),(G186*(1+$H$5))))</f>
        <v>0</v>
      </c>
      <c r="K186" s="156">
        <f t="shared" ref="K186:K193" si="165">ROUND((IF(D186="","",F186*J186)),2)</f>
        <v>0</v>
      </c>
      <c r="L186" s="158" t="e">
        <f t="shared" si="162"/>
        <v>#DIV/0!</v>
      </c>
      <c r="M186" s="110"/>
    </row>
    <row r="187" spans="1:14" s="119" customFormat="1" ht="30">
      <c r="A187" s="280" t="s">
        <v>130</v>
      </c>
      <c r="B187" s="280" t="s">
        <v>295</v>
      </c>
      <c r="C187" s="281" t="s">
        <v>751</v>
      </c>
      <c r="D187" s="282" t="s">
        <v>784</v>
      </c>
      <c r="E187" s="283" t="s">
        <v>395</v>
      </c>
      <c r="F187" s="284">
        <v>1</v>
      </c>
      <c r="G187" s="155"/>
      <c r="H187" s="156">
        <f t="shared" si="163"/>
        <v>0</v>
      </c>
      <c r="I187" s="157" t="s">
        <v>95</v>
      </c>
      <c r="J187" s="156">
        <f t="shared" si="164"/>
        <v>0</v>
      </c>
      <c r="K187" s="156">
        <f t="shared" si="165"/>
        <v>0</v>
      </c>
      <c r="L187" s="158" t="e">
        <f t="shared" si="162"/>
        <v>#DIV/0!</v>
      </c>
      <c r="M187" s="110"/>
    </row>
    <row r="188" spans="1:14" s="119" customFormat="1" ht="30">
      <c r="A188" s="280" t="s">
        <v>131</v>
      </c>
      <c r="B188" s="280" t="s">
        <v>295</v>
      </c>
      <c r="C188" s="281" t="s">
        <v>293</v>
      </c>
      <c r="D188" s="282" t="s">
        <v>785</v>
      </c>
      <c r="E188" s="283" t="s">
        <v>395</v>
      </c>
      <c r="F188" s="284">
        <v>4</v>
      </c>
      <c r="G188" s="155"/>
      <c r="H188" s="156">
        <f t="shared" si="163"/>
        <v>0</v>
      </c>
      <c r="I188" s="157" t="s">
        <v>95</v>
      </c>
      <c r="J188" s="156">
        <f t="shared" ref="J188" si="166">IF(E188="","",IF(I188=$G$4,(G188*(1+$H$4)),(G188*(1+$H$5))))</f>
        <v>0</v>
      </c>
      <c r="K188" s="156">
        <f t="shared" ref="K188" si="167">ROUND((IF(D188="","",F188*J188)),2)</f>
        <v>0</v>
      </c>
      <c r="L188" s="158" t="e">
        <f t="shared" si="162"/>
        <v>#DIV/0!</v>
      </c>
      <c r="M188" s="110"/>
    </row>
    <row r="189" spans="1:14" s="119" customFormat="1" ht="30">
      <c r="A189" s="280" t="s">
        <v>132</v>
      </c>
      <c r="B189" s="280" t="s">
        <v>295</v>
      </c>
      <c r="C189" s="281" t="s">
        <v>294</v>
      </c>
      <c r="D189" s="282" t="s">
        <v>786</v>
      </c>
      <c r="E189" s="283" t="s">
        <v>395</v>
      </c>
      <c r="F189" s="284">
        <v>10</v>
      </c>
      <c r="G189" s="155"/>
      <c r="H189" s="156">
        <f t="shared" si="163"/>
        <v>0</v>
      </c>
      <c r="I189" s="157" t="s">
        <v>95</v>
      </c>
      <c r="J189" s="156">
        <f t="shared" si="164"/>
        <v>0</v>
      </c>
      <c r="K189" s="156">
        <f t="shared" si="165"/>
        <v>0</v>
      </c>
      <c r="L189" s="158" t="e">
        <f t="shared" si="162"/>
        <v>#DIV/0!</v>
      </c>
      <c r="M189" s="110"/>
    </row>
    <row r="190" spans="1:14" s="119" customFormat="1" ht="30">
      <c r="A190" s="280" t="s">
        <v>133</v>
      </c>
      <c r="B190" s="280" t="s">
        <v>295</v>
      </c>
      <c r="C190" s="281" t="s">
        <v>746</v>
      </c>
      <c r="D190" s="282" t="s">
        <v>787</v>
      </c>
      <c r="E190" s="283" t="s">
        <v>395</v>
      </c>
      <c r="F190" s="284">
        <v>1</v>
      </c>
      <c r="G190" s="155"/>
      <c r="H190" s="156">
        <f t="shared" ref="H190" si="168">G190*F190</f>
        <v>0</v>
      </c>
      <c r="I190" s="157" t="s">
        <v>95</v>
      </c>
      <c r="J190" s="156">
        <f t="shared" ref="J190" si="169">IF(E190="","",IF(I190=$G$4,(G190*(1+$H$4)),(G190*(1+$H$5))))</f>
        <v>0</v>
      </c>
      <c r="K190" s="156">
        <f t="shared" ref="K190" si="170">ROUND((IF(D190="","",F190*J190)),2)</f>
        <v>0</v>
      </c>
      <c r="L190" s="158" t="e">
        <f t="shared" si="162"/>
        <v>#DIV/0!</v>
      </c>
      <c r="M190" s="110"/>
    </row>
    <row r="191" spans="1:14" s="3" customFormat="1" ht="30">
      <c r="A191" s="280" t="s">
        <v>134</v>
      </c>
      <c r="B191" s="280" t="s">
        <v>295</v>
      </c>
      <c r="C191" s="281" t="s">
        <v>747</v>
      </c>
      <c r="D191" s="282" t="s">
        <v>788</v>
      </c>
      <c r="E191" s="283" t="s">
        <v>395</v>
      </c>
      <c r="F191" s="284">
        <v>1</v>
      </c>
      <c r="G191" s="155"/>
      <c r="H191" s="156">
        <f t="shared" si="163"/>
        <v>0</v>
      </c>
      <c r="I191" s="157" t="s">
        <v>95</v>
      </c>
      <c r="J191" s="156">
        <f t="shared" si="164"/>
        <v>0</v>
      </c>
      <c r="K191" s="156">
        <f t="shared" si="165"/>
        <v>0</v>
      </c>
      <c r="L191" s="158" t="e">
        <f t="shared" si="162"/>
        <v>#DIV/0!</v>
      </c>
      <c r="M191" s="2"/>
    </row>
    <row r="192" spans="1:14" s="119" customFormat="1" ht="30">
      <c r="A192" s="280" t="s">
        <v>135</v>
      </c>
      <c r="B192" s="280" t="s">
        <v>295</v>
      </c>
      <c r="C192" s="281" t="s">
        <v>290</v>
      </c>
      <c r="D192" s="282" t="s">
        <v>789</v>
      </c>
      <c r="E192" s="283" t="s">
        <v>395</v>
      </c>
      <c r="F192" s="284">
        <v>5</v>
      </c>
      <c r="G192" s="155"/>
      <c r="H192" s="156">
        <f t="shared" si="163"/>
        <v>0</v>
      </c>
      <c r="I192" s="157" t="s">
        <v>95</v>
      </c>
      <c r="J192" s="156">
        <f t="shared" si="164"/>
        <v>0</v>
      </c>
      <c r="K192" s="156">
        <f t="shared" si="165"/>
        <v>0</v>
      </c>
      <c r="L192" s="158" t="e">
        <f t="shared" si="162"/>
        <v>#DIV/0!</v>
      </c>
      <c r="M192" s="110"/>
    </row>
    <row r="193" spans="1:13" s="119" customFormat="1" ht="30">
      <c r="A193" s="280" t="s">
        <v>136</v>
      </c>
      <c r="B193" s="280" t="s">
        <v>295</v>
      </c>
      <c r="C193" s="281" t="s">
        <v>291</v>
      </c>
      <c r="D193" s="282" t="s">
        <v>790</v>
      </c>
      <c r="E193" s="283" t="s">
        <v>395</v>
      </c>
      <c r="F193" s="284">
        <v>7</v>
      </c>
      <c r="G193" s="155"/>
      <c r="H193" s="156">
        <f t="shared" si="163"/>
        <v>0</v>
      </c>
      <c r="I193" s="157" t="s">
        <v>95</v>
      </c>
      <c r="J193" s="156">
        <f t="shared" si="164"/>
        <v>0</v>
      </c>
      <c r="K193" s="156">
        <f t="shared" si="165"/>
        <v>0</v>
      </c>
      <c r="L193" s="158" t="e">
        <f t="shared" si="162"/>
        <v>#DIV/0!</v>
      </c>
      <c r="M193" s="110"/>
    </row>
    <row r="194" spans="1:13" s="119" customFormat="1" ht="30">
      <c r="A194" s="280" t="s">
        <v>137</v>
      </c>
      <c r="B194" s="280" t="s">
        <v>295</v>
      </c>
      <c r="C194" s="281" t="s">
        <v>292</v>
      </c>
      <c r="D194" s="282" t="s">
        <v>791</v>
      </c>
      <c r="E194" s="283" t="s">
        <v>395</v>
      </c>
      <c r="F194" s="284">
        <v>4</v>
      </c>
      <c r="G194" s="155"/>
      <c r="H194" s="156">
        <f t="shared" ref="H194:H197" si="171">G194*F194</f>
        <v>0</v>
      </c>
      <c r="I194" s="157" t="s">
        <v>95</v>
      </c>
      <c r="J194" s="156">
        <f t="shared" ref="J194:J197" si="172">IF(E194="","",IF(I194=$G$4,(G194*(1+$H$4)),(G194*(1+$H$5))))</f>
        <v>0</v>
      </c>
      <c r="K194" s="156">
        <f t="shared" ref="K194:K197" si="173">ROUND((IF(D194="","",F194*J194)),2)</f>
        <v>0</v>
      </c>
      <c r="L194" s="158" t="e">
        <f t="shared" si="162"/>
        <v>#DIV/0!</v>
      </c>
      <c r="M194" s="110"/>
    </row>
    <row r="195" spans="1:13" s="119" customFormat="1" ht="30">
      <c r="A195" s="280" t="s">
        <v>138</v>
      </c>
      <c r="B195" s="280" t="s">
        <v>295</v>
      </c>
      <c r="C195" s="281" t="s">
        <v>748</v>
      </c>
      <c r="D195" s="282" t="s">
        <v>792</v>
      </c>
      <c r="E195" s="283" t="s">
        <v>395</v>
      </c>
      <c r="F195" s="284">
        <v>5</v>
      </c>
      <c r="G195" s="155"/>
      <c r="H195" s="156">
        <f t="shared" si="171"/>
        <v>0</v>
      </c>
      <c r="I195" s="157" t="s">
        <v>95</v>
      </c>
      <c r="J195" s="156">
        <f t="shared" si="172"/>
        <v>0</v>
      </c>
      <c r="K195" s="156">
        <f t="shared" si="173"/>
        <v>0</v>
      </c>
      <c r="L195" s="158" t="e">
        <f t="shared" si="162"/>
        <v>#DIV/0!</v>
      </c>
      <c r="M195" s="110"/>
    </row>
    <row r="196" spans="1:13" s="119" customFormat="1" ht="30">
      <c r="A196" s="280" t="s">
        <v>139</v>
      </c>
      <c r="B196" s="280" t="s">
        <v>295</v>
      </c>
      <c r="C196" s="281" t="s">
        <v>321</v>
      </c>
      <c r="D196" s="282" t="s">
        <v>793</v>
      </c>
      <c r="E196" s="283" t="s">
        <v>395</v>
      </c>
      <c r="F196" s="284">
        <v>5</v>
      </c>
      <c r="G196" s="155"/>
      <c r="H196" s="156">
        <f t="shared" ref="H196" si="174">G196*F196</f>
        <v>0</v>
      </c>
      <c r="I196" s="157" t="s">
        <v>95</v>
      </c>
      <c r="J196" s="156">
        <f t="shared" ref="J196" si="175">IF(E196="","",IF(I196=$G$4,(G196*(1+$H$4)),(G196*(1+$H$5))))</f>
        <v>0</v>
      </c>
      <c r="K196" s="156">
        <f t="shared" ref="K196" si="176">ROUND((IF(D196="","",F196*J196)),2)</f>
        <v>0</v>
      </c>
      <c r="L196" s="158" t="e">
        <f t="shared" si="162"/>
        <v>#DIV/0!</v>
      </c>
      <c r="M196" s="110"/>
    </row>
    <row r="197" spans="1:13" s="119" customFormat="1" ht="30">
      <c r="A197" s="280" t="s">
        <v>161</v>
      </c>
      <c r="B197" s="280" t="s">
        <v>295</v>
      </c>
      <c r="C197" s="281" t="s">
        <v>319</v>
      </c>
      <c r="D197" s="282" t="s">
        <v>794</v>
      </c>
      <c r="E197" s="283" t="s">
        <v>395</v>
      </c>
      <c r="F197" s="284">
        <v>1</v>
      </c>
      <c r="G197" s="155"/>
      <c r="H197" s="156">
        <f t="shared" si="171"/>
        <v>0</v>
      </c>
      <c r="I197" s="157" t="s">
        <v>95</v>
      </c>
      <c r="J197" s="156">
        <f t="shared" si="172"/>
        <v>0</v>
      </c>
      <c r="K197" s="156">
        <f t="shared" si="173"/>
        <v>0</v>
      </c>
      <c r="L197" s="158" t="e">
        <f t="shared" si="162"/>
        <v>#DIV/0!</v>
      </c>
      <c r="M197" s="110"/>
    </row>
    <row r="198" spans="1:13" s="3" customFormat="1">
      <c r="A198" s="275" t="s">
        <v>116</v>
      </c>
      <c r="B198" s="276" t="s">
        <v>33</v>
      </c>
      <c r="C198" s="276" t="s">
        <v>33</v>
      </c>
      <c r="D198" s="277" t="s">
        <v>442</v>
      </c>
      <c r="E198" s="278" t="s">
        <v>33</v>
      </c>
      <c r="F198" s="279"/>
      <c r="G198" s="101"/>
      <c r="H198" s="151"/>
      <c r="I198" s="152"/>
      <c r="J198" s="151"/>
      <c r="K198" s="153">
        <f>SUM(K199:K211)</f>
        <v>0</v>
      </c>
      <c r="L198" s="154" t="e">
        <f t="shared" si="162"/>
        <v>#DIV/0!</v>
      </c>
      <c r="M198" s="2"/>
    </row>
    <row r="199" spans="1:13" s="3" customFormat="1">
      <c r="A199" s="280" t="s">
        <v>117</v>
      </c>
      <c r="B199" s="280" t="s">
        <v>94</v>
      </c>
      <c r="C199" s="281" t="s">
        <v>320</v>
      </c>
      <c r="D199" s="282" t="s">
        <v>740</v>
      </c>
      <c r="E199" s="283" t="s">
        <v>397</v>
      </c>
      <c r="F199" s="284">
        <v>1</v>
      </c>
      <c r="G199" s="155"/>
      <c r="H199" s="156">
        <f t="shared" ref="H199:H208" si="177">G199*F199</f>
        <v>0</v>
      </c>
      <c r="I199" s="157" t="s">
        <v>85</v>
      </c>
      <c r="J199" s="156">
        <f t="shared" ref="J199:J208" si="178">IF(E199="","",IF(I199=$G$4,(G199*(1+$H$4)),(G199*(1+$H$5))))</f>
        <v>0</v>
      </c>
      <c r="K199" s="156">
        <f t="shared" ref="K199:K208" si="179">ROUND((IF(D199="","",F199*J199)),2)</f>
        <v>0</v>
      </c>
      <c r="L199" s="158" t="e">
        <f t="shared" si="162"/>
        <v>#DIV/0!</v>
      </c>
      <c r="M199" s="2"/>
    </row>
    <row r="200" spans="1:13" s="3" customFormat="1">
      <c r="A200" s="280" t="s">
        <v>140</v>
      </c>
      <c r="B200" s="280" t="s">
        <v>94</v>
      </c>
      <c r="C200" s="281" t="s">
        <v>320</v>
      </c>
      <c r="D200" s="282" t="s">
        <v>741</v>
      </c>
      <c r="E200" s="283" t="s">
        <v>397</v>
      </c>
      <c r="F200" s="284">
        <v>1</v>
      </c>
      <c r="G200" s="155"/>
      <c r="H200" s="156">
        <f t="shared" si="177"/>
        <v>0</v>
      </c>
      <c r="I200" s="157" t="s">
        <v>85</v>
      </c>
      <c r="J200" s="156">
        <f t="shared" si="178"/>
        <v>0</v>
      </c>
      <c r="K200" s="156">
        <f t="shared" si="179"/>
        <v>0</v>
      </c>
      <c r="L200" s="158" t="e">
        <f t="shared" si="162"/>
        <v>#DIV/0!</v>
      </c>
      <c r="M200" s="2"/>
    </row>
    <row r="201" spans="1:13" s="119" customFormat="1" ht="30">
      <c r="A201" s="280" t="s">
        <v>141</v>
      </c>
      <c r="B201" s="280" t="s">
        <v>94</v>
      </c>
      <c r="C201" s="281" t="s">
        <v>322</v>
      </c>
      <c r="D201" s="282" t="s">
        <v>443</v>
      </c>
      <c r="E201" s="283" t="s">
        <v>397</v>
      </c>
      <c r="F201" s="284">
        <v>4</v>
      </c>
      <c r="G201" s="155"/>
      <c r="H201" s="156">
        <f t="shared" si="177"/>
        <v>0</v>
      </c>
      <c r="I201" s="157" t="s">
        <v>85</v>
      </c>
      <c r="J201" s="156">
        <f t="shared" si="178"/>
        <v>0</v>
      </c>
      <c r="K201" s="156">
        <f t="shared" si="179"/>
        <v>0</v>
      </c>
      <c r="L201" s="158" t="e">
        <f t="shared" si="162"/>
        <v>#DIV/0!</v>
      </c>
      <c r="M201" s="110"/>
    </row>
    <row r="202" spans="1:13" s="119" customFormat="1" ht="30">
      <c r="A202" s="280" t="s">
        <v>142</v>
      </c>
      <c r="B202" s="280" t="s">
        <v>94</v>
      </c>
      <c r="C202" s="281" t="s">
        <v>322</v>
      </c>
      <c r="D202" s="282" t="s">
        <v>444</v>
      </c>
      <c r="E202" s="283" t="s">
        <v>397</v>
      </c>
      <c r="F202" s="284">
        <v>11</v>
      </c>
      <c r="G202" s="155"/>
      <c r="H202" s="156">
        <f t="shared" si="177"/>
        <v>0</v>
      </c>
      <c r="I202" s="157" t="s">
        <v>85</v>
      </c>
      <c r="J202" s="156">
        <f t="shared" si="178"/>
        <v>0</v>
      </c>
      <c r="K202" s="156">
        <f t="shared" si="179"/>
        <v>0</v>
      </c>
      <c r="L202" s="158" t="e">
        <f t="shared" si="162"/>
        <v>#DIV/0!</v>
      </c>
      <c r="M202" s="110"/>
    </row>
    <row r="203" spans="1:13" s="119" customFormat="1" ht="30">
      <c r="A203" s="280" t="s">
        <v>143</v>
      </c>
      <c r="B203" s="280" t="s">
        <v>94</v>
      </c>
      <c r="C203" s="281" t="s">
        <v>322</v>
      </c>
      <c r="D203" s="282" t="s">
        <v>577</v>
      </c>
      <c r="E203" s="283" t="s">
        <v>397</v>
      </c>
      <c r="F203" s="284">
        <v>1</v>
      </c>
      <c r="G203" s="155"/>
      <c r="H203" s="156">
        <f t="shared" si="177"/>
        <v>0</v>
      </c>
      <c r="I203" s="157" t="s">
        <v>85</v>
      </c>
      <c r="J203" s="156">
        <f t="shared" si="178"/>
        <v>0</v>
      </c>
      <c r="K203" s="156">
        <f t="shared" si="179"/>
        <v>0</v>
      </c>
      <c r="L203" s="158" t="e">
        <f t="shared" si="162"/>
        <v>#DIV/0!</v>
      </c>
      <c r="M203" s="110"/>
    </row>
    <row r="204" spans="1:13" s="119" customFormat="1" ht="30">
      <c r="A204" s="280" t="s">
        <v>144</v>
      </c>
      <c r="B204" s="280" t="s">
        <v>94</v>
      </c>
      <c r="C204" s="281" t="s">
        <v>322</v>
      </c>
      <c r="D204" s="282" t="s">
        <v>445</v>
      </c>
      <c r="E204" s="283" t="s">
        <v>397</v>
      </c>
      <c r="F204" s="284">
        <v>1</v>
      </c>
      <c r="G204" s="155"/>
      <c r="H204" s="156">
        <f t="shared" si="177"/>
        <v>0</v>
      </c>
      <c r="I204" s="157" t="s">
        <v>85</v>
      </c>
      <c r="J204" s="156">
        <f t="shared" si="178"/>
        <v>0</v>
      </c>
      <c r="K204" s="156">
        <f t="shared" si="179"/>
        <v>0</v>
      </c>
      <c r="L204" s="158" t="e">
        <f t="shared" si="162"/>
        <v>#DIV/0!</v>
      </c>
      <c r="M204" s="110"/>
    </row>
    <row r="205" spans="1:13" s="119" customFormat="1" ht="30">
      <c r="A205" s="280" t="s">
        <v>663</v>
      </c>
      <c r="B205" s="280" t="s">
        <v>94</v>
      </c>
      <c r="C205" s="281" t="s">
        <v>323</v>
      </c>
      <c r="D205" s="282" t="s">
        <v>446</v>
      </c>
      <c r="E205" s="283" t="s">
        <v>397</v>
      </c>
      <c r="F205" s="284">
        <v>5</v>
      </c>
      <c r="G205" s="155"/>
      <c r="H205" s="156">
        <f t="shared" si="177"/>
        <v>0</v>
      </c>
      <c r="I205" s="157" t="s">
        <v>85</v>
      </c>
      <c r="J205" s="156">
        <f t="shared" si="178"/>
        <v>0</v>
      </c>
      <c r="K205" s="156">
        <f t="shared" si="179"/>
        <v>0</v>
      </c>
      <c r="L205" s="158" t="e">
        <f t="shared" si="162"/>
        <v>#DIV/0!</v>
      </c>
      <c r="M205" s="110"/>
    </row>
    <row r="206" spans="1:13" s="119" customFormat="1" ht="30">
      <c r="A206" s="280" t="s">
        <v>664</v>
      </c>
      <c r="B206" s="280" t="s">
        <v>94</v>
      </c>
      <c r="C206" s="281" t="s">
        <v>323</v>
      </c>
      <c r="D206" s="282" t="s">
        <v>447</v>
      </c>
      <c r="E206" s="283" t="s">
        <v>397</v>
      </c>
      <c r="F206" s="284">
        <v>7</v>
      </c>
      <c r="G206" s="155"/>
      <c r="H206" s="156">
        <f t="shared" si="177"/>
        <v>0</v>
      </c>
      <c r="I206" s="157" t="s">
        <v>85</v>
      </c>
      <c r="J206" s="156">
        <f t="shared" si="178"/>
        <v>0</v>
      </c>
      <c r="K206" s="156">
        <f t="shared" si="179"/>
        <v>0</v>
      </c>
      <c r="L206" s="158" t="e">
        <f t="shared" si="162"/>
        <v>#DIV/0!</v>
      </c>
      <c r="M206" s="110"/>
    </row>
    <row r="207" spans="1:13" s="119" customFormat="1" ht="30">
      <c r="A207" s="280" t="s">
        <v>665</v>
      </c>
      <c r="B207" s="280" t="s">
        <v>94</v>
      </c>
      <c r="C207" s="281" t="s">
        <v>323</v>
      </c>
      <c r="D207" s="282" t="s">
        <v>448</v>
      </c>
      <c r="E207" s="283" t="s">
        <v>397</v>
      </c>
      <c r="F207" s="284">
        <v>4</v>
      </c>
      <c r="G207" s="155"/>
      <c r="H207" s="156">
        <f t="shared" si="177"/>
        <v>0</v>
      </c>
      <c r="I207" s="157" t="s">
        <v>85</v>
      </c>
      <c r="J207" s="156">
        <f t="shared" si="178"/>
        <v>0</v>
      </c>
      <c r="K207" s="156">
        <f t="shared" si="179"/>
        <v>0</v>
      </c>
      <c r="L207" s="158" t="e">
        <f t="shared" si="162"/>
        <v>#DIV/0!</v>
      </c>
      <c r="M207" s="110"/>
    </row>
    <row r="208" spans="1:13" s="119" customFormat="1" ht="30">
      <c r="A208" s="280" t="s">
        <v>666</v>
      </c>
      <c r="B208" s="280" t="s">
        <v>94</v>
      </c>
      <c r="C208" s="281" t="s">
        <v>323</v>
      </c>
      <c r="D208" s="282" t="s">
        <v>449</v>
      </c>
      <c r="E208" s="283" t="s">
        <v>397</v>
      </c>
      <c r="F208" s="284">
        <v>6</v>
      </c>
      <c r="G208" s="155"/>
      <c r="H208" s="156">
        <f t="shared" si="177"/>
        <v>0</v>
      </c>
      <c r="I208" s="157" t="s">
        <v>85</v>
      </c>
      <c r="J208" s="156">
        <f t="shared" si="178"/>
        <v>0</v>
      </c>
      <c r="K208" s="156">
        <f t="shared" si="179"/>
        <v>0</v>
      </c>
      <c r="L208" s="158" t="e">
        <f t="shared" si="162"/>
        <v>#DIV/0!</v>
      </c>
      <c r="M208" s="110"/>
    </row>
    <row r="209" spans="1:13" s="119" customFormat="1" ht="30">
      <c r="A209" s="280" t="s">
        <v>667</v>
      </c>
      <c r="B209" s="280" t="s">
        <v>94</v>
      </c>
      <c r="C209" s="281" t="s">
        <v>324</v>
      </c>
      <c r="D209" s="298" t="s">
        <v>742</v>
      </c>
      <c r="E209" s="283" t="s">
        <v>397</v>
      </c>
      <c r="F209" s="284">
        <v>5</v>
      </c>
      <c r="G209" s="155"/>
      <c r="H209" s="156">
        <f t="shared" ref="H209:H210" si="180">G209*F209</f>
        <v>0</v>
      </c>
      <c r="I209" s="157" t="s">
        <v>85</v>
      </c>
      <c r="J209" s="156">
        <f t="shared" ref="J209:J210" si="181">IF(E209="","",IF(I209=$G$4,(G209*(1+$H$4)),(G209*(1+$H$5))))</f>
        <v>0</v>
      </c>
      <c r="K209" s="156">
        <f t="shared" ref="K209:K210" si="182">ROUND((IF(D209="","",F209*J209)),2)</f>
        <v>0</v>
      </c>
      <c r="L209" s="158" t="e">
        <f t="shared" ref="L209:L210" si="183">IF(D209="","",K209/$K$297)</f>
        <v>#DIV/0!</v>
      </c>
      <c r="M209" s="110"/>
    </row>
    <row r="210" spans="1:13" s="119" customFormat="1" ht="30">
      <c r="A210" s="280" t="s">
        <v>668</v>
      </c>
      <c r="B210" s="280" t="s">
        <v>94</v>
      </c>
      <c r="C210" s="281" t="s">
        <v>325</v>
      </c>
      <c r="D210" s="298" t="s">
        <v>743</v>
      </c>
      <c r="E210" s="283" t="s">
        <v>397</v>
      </c>
      <c r="F210" s="284">
        <v>1</v>
      </c>
      <c r="G210" s="155"/>
      <c r="H210" s="156">
        <f t="shared" si="180"/>
        <v>0</v>
      </c>
      <c r="I210" s="157" t="s">
        <v>85</v>
      </c>
      <c r="J210" s="156">
        <f t="shared" si="181"/>
        <v>0</v>
      </c>
      <c r="K210" s="156">
        <f t="shared" si="182"/>
        <v>0</v>
      </c>
      <c r="L210" s="158" t="e">
        <f t="shared" si="183"/>
        <v>#DIV/0!</v>
      </c>
      <c r="M210" s="110"/>
    </row>
    <row r="211" spans="1:13" s="3" customFormat="1">
      <c r="A211" s="280" t="s">
        <v>669</v>
      </c>
      <c r="B211" s="281" t="s">
        <v>94</v>
      </c>
      <c r="C211" s="281" t="s">
        <v>341</v>
      </c>
      <c r="D211" s="298" t="s">
        <v>450</v>
      </c>
      <c r="E211" s="283" t="s">
        <v>397</v>
      </c>
      <c r="F211" s="284">
        <v>1</v>
      </c>
      <c r="G211" s="155"/>
      <c r="H211" s="156">
        <f>G211*F211</f>
        <v>0</v>
      </c>
      <c r="I211" s="157" t="s">
        <v>85</v>
      </c>
      <c r="J211" s="156">
        <f>IF(E211="","",IF(I211=$G$4,(G211*(1+$H$4)),(G211*(1+$H$5))))</f>
        <v>0</v>
      </c>
      <c r="K211" s="156">
        <f t="shared" ref="K211" si="184">ROUND((IF(D211="","",F211*J211)),2)</f>
        <v>0</v>
      </c>
      <c r="L211" s="158" t="e">
        <f t="shared" ref="L211:L240" si="185">IF(D211="","",K211/$K$297)</f>
        <v>#DIV/0!</v>
      </c>
      <c r="M211" s="2"/>
    </row>
    <row r="212" spans="1:13" s="3" customFormat="1">
      <c r="A212" s="275" t="s">
        <v>145</v>
      </c>
      <c r="B212" s="276" t="s">
        <v>33</v>
      </c>
      <c r="C212" s="276" t="s">
        <v>33</v>
      </c>
      <c r="D212" s="277" t="s">
        <v>163</v>
      </c>
      <c r="E212" s="278" t="s">
        <v>33</v>
      </c>
      <c r="F212" s="279"/>
      <c r="G212" s="101"/>
      <c r="H212" s="151"/>
      <c r="I212" s="152"/>
      <c r="J212" s="151"/>
      <c r="K212" s="153">
        <f>SUM(K213:K220)</f>
        <v>0</v>
      </c>
      <c r="L212" s="154" t="e">
        <f t="shared" si="185"/>
        <v>#DIV/0!</v>
      </c>
      <c r="M212" s="2"/>
    </row>
    <row r="213" spans="1:13" s="119" customFormat="1">
      <c r="A213" s="280" t="s">
        <v>146</v>
      </c>
      <c r="B213" s="280" t="s">
        <v>94</v>
      </c>
      <c r="C213" s="281" t="s">
        <v>326</v>
      </c>
      <c r="D213" s="282" t="s">
        <v>795</v>
      </c>
      <c r="E213" s="283" t="s">
        <v>395</v>
      </c>
      <c r="F213" s="284">
        <v>1</v>
      </c>
      <c r="G213" s="155"/>
      <c r="H213" s="156">
        <f t="shared" ref="H213:H214" si="186">G213*F213</f>
        <v>0</v>
      </c>
      <c r="I213" s="157" t="s">
        <v>85</v>
      </c>
      <c r="J213" s="156">
        <f t="shared" ref="J213" si="187">IF(E213="","",IF(I213=$G$4,(G213*(1+$H$4)),(G213*(1+$H$5))))</f>
        <v>0</v>
      </c>
      <c r="K213" s="156">
        <f t="shared" ref="K213" si="188">ROUND((IF(D213="","",F213*J213)),2)</f>
        <v>0</v>
      </c>
      <c r="L213" s="158" t="e">
        <f t="shared" si="185"/>
        <v>#DIV/0!</v>
      </c>
      <c r="M213" s="110"/>
    </row>
    <row r="214" spans="1:13" s="119" customFormat="1">
      <c r="A214" s="280" t="s">
        <v>147</v>
      </c>
      <c r="B214" s="280" t="s">
        <v>94</v>
      </c>
      <c r="C214" s="281" t="s">
        <v>328</v>
      </c>
      <c r="D214" s="282" t="s">
        <v>796</v>
      </c>
      <c r="E214" s="283" t="s">
        <v>395</v>
      </c>
      <c r="F214" s="284">
        <v>1</v>
      </c>
      <c r="G214" s="155"/>
      <c r="H214" s="156">
        <f t="shared" si="186"/>
        <v>0</v>
      </c>
      <c r="I214" s="157" t="s">
        <v>85</v>
      </c>
      <c r="J214" s="156">
        <f t="shared" ref="J214" si="189">IF(E214="","",IF(I214=$G$4,(G214*(1+$H$4)),(G214*(1+$H$5))))</f>
        <v>0</v>
      </c>
      <c r="K214" s="156">
        <f t="shared" ref="K214" si="190">ROUND((IF(D214="","",F214*J214)),2)</f>
        <v>0</v>
      </c>
      <c r="L214" s="158" t="e">
        <f t="shared" si="185"/>
        <v>#DIV/0!</v>
      </c>
      <c r="M214" s="110"/>
    </row>
    <row r="215" spans="1:13" s="119" customFormat="1">
      <c r="A215" s="280" t="s">
        <v>148</v>
      </c>
      <c r="B215" s="280" t="s">
        <v>94</v>
      </c>
      <c r="C215" s="281" t="s">
        <v>327</v>
      </c>
      <c r="D215" s="282" t="s">
        <v>797</v>
      </c>
      <c r="E215" s="283" t="s">
        <v>395</v>
      </c>
      <c r="F215" s="284">
        <v>2</v>
      </c>
      <c r="G215" s="155"/>
      <c r="H215" s="156">
        <f t="shared" ref="H215:H220" si="191">G215*F215</f>
        <v>0</v>
      </c>
      <c r="I215" s="157" t="s">
        <v>85</v>
      </c>
      <c r="J215" s="156">
        <f t="shared" ref="J215:J220" si="192">IF(E215="","",IF(I215=$G$4,(G215*(1+$H$4)),(G215*(1+$H$5))))</f>
        <v>0</v>
      </c>
      <c r="K215" s="156">
        <f t="shared" ref="K215:K220" si="193">ROUND((IF(D215="","",F215*J215)),2)</f>
        <v>0</v>
      </c>
      <c r="L215" s="158" t="e">
        <f t="shared" si="185"/>
        <v>#DIV/0!</v>
      </c>
      <c r="M215" s="110"/>
    </row>
    <row r="216" spans="1:13" s="119" customFormat="1">
      <c r="A216" s="280" t="s">
        <v>149</v>
      </c>
      <c r="B216" s="280" t="s">
        <v>94</v>
      </c>
      <c r="C216" s="281" t="s">
        <v>329</v>
      </c>
      <c r="D216" s="282" t="s">
        <v>798</v>
      </c>
      <c r="E216" s="283" t="s">
        <v>395</v>
      </c>
      <c r="F216" s="284">
        <v>21</v>
      </c>
      <c r="G216" s="155"/>
      <c r="H216" s="156">
        <f t="shared" si="191"/>
        <v>0</v>
      </c>
      <c r="I216" s="157" t="s">
        <v>85</v>
      </c>
      <c r="J216" s="156">
        <f t="shared" si="192"/>
        <v>0</v>
      </c>
      <c r="K216" s="156">
        <f t="shared" si="193"/>
        <v>0</v>
      </c>
      <c r="L216" s="158" t="e">
        <f t="shared" si="185"/>
        <v>#DIV/0!</v>
      </c>
      <c r="M216" s="110"/>
    </row>
    <row r="217" spans="1:13" s="119" customFormat="1">
      <c r="A217" s="280" t="s">
        <v>165</v>
      </c>
      <c r="B217" s="280" t="s">
        <v>94</v>
      </c>
      <c r="C217" s="281" t="s">
        <v>330</v>
      </c>
      <c r="D217" s="282" t="s">
        <v>799</v>
      </c>
      <c r="E217" s="283" t="s">
        <v>395</v>
      </c>
      <c r="F217" s="284">
        <v>3</v>
      </c>
      <c r="G217" s="155"/>
      <c r="H217" s="156">
        <f t="shared" si="191"/>
        <v>0</v>
      </c>
      <c r="I217" s="157" t="s">
        <v>85</v>
      </c>
      <c r="J217" s="156">
        <f t="shared" si="192"/>
        <v>0</v>
      </c>
      <c r="K217" s="156">
        <f t="shared" si="193"/>
        <v>0</v>
      </c>
      <c r="L217" s="158" t="e">
        <f t="shared" si="185"/>
        <v>#DIV/0!</v>
      </c>
      <c r="M217" s="110"/>
    </row>
    <row r="218" spans="1:13" s="119" customFormat="1">
      <c r="A218" s="280" t="s">
        <v>670</v>
      </c>
      <c r="B218" s="280" t="s">
        <v>94</v>
      </c>
      <c r="C218" s="281" t="s">
        <v>331</v>
      </c>
      <c r="D218" s="282" t="s">
        <v>800</v>
      </c>
      <c r="E218" s="283" t="s">
        <v>395</v>
      </c>
      <c r="F218" s="284">
        <v>3</v>
      </c>
      <c r="G218" s="155"/>
      <c r="H218" s="156">
        <f t="shared" si="191"/>
        <v>0</v>
      </c>
      <c r="I218" s="157" t="s">
        <v>85</v>
      </c>
      <c r="J218" s="156">
        <f t="shared" si="192"/>
        <v>0</v>
      </c>
      <c r="K218" s="156">
        <f t="shared" si="193"/>
        <v>0</v>
      </c>
      <c r="L218" s="158" t="e">
        <f t="shared" si="185"/>
        <v>#DIV/0!</v>
      </c>
      <c r="M218" s="110"/>
    </row>
    <row r="219" spans="1:13" s="119" customFormat="1">
      <c r="A219" s="280" t="s">
        <v>671</v>
      </c>
      <c r="B219" s="280" t="s">
        <v>94</v>
      </c>
      <c r="C219" s="281" t="s">
        <v>332</v>
      </c>
      <c r="D219" s="282" t="s">
        <v>801</v>
      </c>
      <c r="E219" s="283" t="s">
        <v>395</v>
      </c>
      <c r="F219" s="284">
        <v>7</v>
      </c>
      <c r="G219" s="155"/>
      <c r="H219" s="156">
        <f t="shared" ref="H219" si="194">G219*F219</f>
        <v>0</v>
      </c>
      <c r="I219" s="157" t="s">
        <v>85</v>
      </c>
      <c r="J219" s="156">
        <f t="shared" ref="J219" si="195">IF(E219="","",IF(I219=$G$4,(G219*(1+$H$4)),(G219*(1+$H$5))))</f>
        <v>0</v>
      </c>
      <c r="K219" s="156">
        <f t="shared" ref="K219" si="196">ROUND((IF(D219="","",F219*J219)),2)</f>
        <v>0</v>
      </c>
      <c r="L219" s="158" t="e">
        <f t="shared" si="185"/>
        <v>#DIV/0!</v>
      </c>
      <c r="M219" s="110"/>
    </row>
    <row r="220" spans="1:13" s="119" customFormat="1" ht="30">
      <c r="A220" s="280" t="s">
        <v>672</v>
      </c>
      <c r="B220" s="310" t="s">
        <v>254</v>
      </c>
      <c r="C220" s="317" t="s">
        <v>597</v>
      </c>
      <c r="D220" s="282" t="s">
        <v>439</v>
      </c>
      <c r="E220" s="283" t="s">
        <v>440</v>
      </c>
      <c r="F220" s="284">
        <v>800</v>
      </c>
      <c r="G220" s="175"/>
      <c r="H220" s="156">
        <f t="shared" si="191"/>
        <v>0</v>
      </c>
      <c r="I220" s="157" t="s">
        <v>85</v>
      </c>
      <c r="J220" s="156">
        <f t="shared" si="192"/>
        <v>0</v>
      </c>
      <c r="K220" s="156">
        <f t="shared" si="193"/>
        <v>0</v>
      </c>
      <c r="L220" s="158" t="e">
        <f t="shared" si="185"/>
        <v>#DIV/0!</v>
      </c>
      <c r="M220" s="110"/>
    </row>
    <row r="221" spans="1:13" s="3" customFormat="1">
      <c r="A221" s="275" t="s">
        <v>353</v>
      </c>
      <c r="B221" s="276" t="s">
        <v>33</v>
      </c>
      <c r="C221" s="276" t="s">
        <v>33</v>
      </c>
      <c r="D221" s="277" t="s">
        <v>451</v>
      </c>
      <c r="E221" s="278" t="s">
        <v>33</v>
      </c>
      <c r="F221" s="279"/>
      <c r="G221" s="101"/>
      <c r="H221" s="151"/>
      <c r="I221" s="152"/>
      <c r="J221" s="151"/>
      <c r="K221" s="153">
        <f>SUM(K222:K240)</f>
        <v>0</v>
      </c>
      <c r="L221" s="154" t="e">
        <f t="shared" si="185"/>
        <v>#DIV/0!</v>
      </c>
      <c r="M221" s="2"/>
    </row>
    <row r="222" spans="1:13" s="119" customFormat="1" ht="30">
      <c r="A222" s="280" t="s">
        <v>354</v>
      </c>
      <c r="B222" s="318" t="s">
        <v>494</v>
      </c>
      <c r="C222" s="311">
        <v>103291</v>
      </c>
      <c r="D222" s="282" t="s">
        <v>452</v>
      </c>
      <c r="E222" s="283" t="s">
        <v>106</v>
      </c>
      <c r="F222" s="284">
        <v>62</v>
      </c>
      <c r="G222" s="175"/>
      <c r="H222" s="156">
        <f t="shared" ref="H222" si="197">G222*F222</f>
        <v>0</v>
      </c>
      <c r="I222" s="157" t="s">
        <v>85</v>
      </c>
      <c r="J222" s="156">
        <f t="shared" ref="J222" si="198">IF(E222="","",IF(I222=$G$4,(G222*(1+$H$4)),(G222*(1+$H$5))))</f>
        <v>0</v>
      </c>
      <c r="K222" s="156">
        <f t="shared" ref="K222" si="199">ROUND((IF(D222="","",F222*J222)),2)</f>
        <v>0</v>
      </c>
      <c r="L222" s="158" t="e">
        <f t="shared" si="185"/>
        <v>#DIV/0!</v>
      </c>
      <c r="M222" s="110"/>
    </row>
    <row r="223" spans="1:13" s="119" customFormat="1" ht="30">
      <c r="A223" s="280" t="s">
        <v>355</v>
      </c>
      <c r="B223" s="318" t="s">
        <v>494</v>
      </c>
      <c r="C223" s="311">
        <v>103292</v>
      </c>
      <c r="D223" s="282" t="s">
        <v>453</v>
      </c>
      <c r="E223" s="283" t="s">
        <v>106</v>
      </c>
      <c r="F223" s="284">
        <v>103</v>
      </c>
      <c r="G223" s="175"/>
      <c r="H223" s="156">
        <f t="shared" ref="H223:H225" si="200">G223*F223</f>
        <v>0</v>
      </c>
      <c r="I223" s="157" t="s">
        <v>85</v>
      </c>
      <c r="J223" s="156">
        <f t="shared" ref="J223:J225" si="201">IF(E223="","",IF(I223=$G$4,(G223*(1+$H$4)),(G223*(1+$H$5))))</f>
        <v>0</v>
      </c>
      <c r="K223" s="156">
        <f t="shared" ref="K223:K225" si="202">ROUND((IF(D223="","",F223*J223)),2)</f>
        <v>0</v>
      </c>
      <c r="L223" s="158" t="e">
        <f t="shared" si="185"/>
        <v>#DIV/0!</v>
      </c>
      <c r="M223" s="110"/>
    </row>
    <row r="224" spans="1:13" s="119" customFormat="1" ht="30">
      <c r="A224" s="280" t="s">
        <v>356</v>
      </c>
      <c r="B224" s="310" t="s">
        <v>245</v>
      </c>
      <c r="C224" s="311">
        <v>161005</v>
      </c>
      <c r="D224" s="282" t="s">
        <v>454</v>
      </c>
      <c r="E224" s="283" t="s">
        <v>106</v>
      </c>
      <c r="F224" s="284">
        <v>55</v>
      </c>
      <c r="G224" s="175"/>
      <c r="H224" s="156">
        <f t="shared" si="200"/>
        <v>0</v>
      </c>
      <c r="I224" s="157" t="s">
        <v>85</v>
      </c>
      <c r="J224" s="156">
        <f t="shared" si="201"/>
        <v>0</v>
      </c>
      <c r="K224" s="156">
        <f t="shared" si="202"/>
        <v>0</v>
      </c>
      <c r="L224" s="158" t="e">
        <f t="shared" si="185"/>
        <v>#DIV/0!</v>
      </c>
      <c r="M224" s="110"/>
    </row>
    <row r="225" spans="1:13" s="119" customFormat="1" ht="30">
      <c r="A225" s="280" t="s">
        <v>357</v>
      </c>
      <c r="B225" s="318" t="s">
        <v>494</v>
      </c>
      <c r="C225" s="311">
        <v>103289</v>
      </c>
      <c r="D225" s="282" t="s">
        <v>455</v>
      </c>
      <c r="E225" s="283" t="s">
        <v>106</v>
      </c>
      <c r="F225" s="284">
        <v>70</v>
      </c>
      <c r="G225" s="175"/>
      <c r="H225" s="156">
        <f t="shared" si="200"/>
        <v>0</v>
      </c>
      <c r="I225" s="157" t="s">
        <v>85</v>
      </c>
      <c r="J225" s="156">
        <f t="shared" si="201"/>
        <v>0</v>
      </c>
      <c r="K225" s="156">
        <f t="shared" si="202"/>
        <v>0</v>
      </c>
      <c r="L225" s="158" t="e">
        <f t="shared" si="185"/>
        <v>#DIV/0!</v>
      </c>
      <c r="M225" s="110"/>
    </row>
    <row r="226" spans="1:13" s="119" customFormat="1" ht="30">
      <c r="A226" s="280" t="s">
        <v>358</v>
      </c>
      <c r="B226" s="318" t="s">
        <v>494</v>
      </c>
      <c r="C226" s="311">
        <v>97328</v>
      </c>
      <c r="D226" s="282" t="s">
        <v>456</v>
      </c>
      <c r="E226" s="283" t="s">
        <v>106</v>
      </c>
      <c r="F226" s="284">
        <v>88</v>
      </c>
      <c r="G226" s="175"/>
      <c r="H226" s="156">
        <f t="shared" ref="H226:H240" si="203">G226*F226</f>
        <v>0</v>
      </c>
      <c r="I226" s="157" t="s">
        <v>85</v>
      </c>
      <c r="J226" s="156">
        <f t="shared" ref="J226:J240" si="204">IF(E226="","",IF(I226=$G$4,(G226*(1+$H$4)),(G226*(1+$H$5))))</f>
        <v>0</v>
      </c>
      <c r="K226" s="156">
        <f t="shared" ref="K226:K240" si="205">ROUND((IF(D226="","",F226*J226)),2)</f>
        <v>0</v>
      </c>
      <c r="L226" s="158" t="e">
        <f t="shared" si="185"/>
        <v>#DIV/0!</v>
      </c>
      <c r="M226" s="110"/>
    </row>
    <row r="227" spans="1:13" s="119" customFormat="1" ht="30">
      <c r="A227" s="280" t="s">
        <v>673</v>
      </c>
      <c r="B227" s="310" t="s">
        <v>245</v>
      </c>
      <c r="C227" s="311">
        <v>161006</v>
      </c>
      <c r="D227" s="282" t="s">
        <v>457</v>
      </c>
      <c r="E227" s="283" t="s">
        <v>106</v>
      </c>
      <c r="F227" s="284">
        <v>52</v>
      </c>
      <c r="G227" s="175"/>
      <c r="H227" s="156">
        <f t="shared" si="203"/>
        <v>0</v>
      </c>
      <c r="I227" s="157" t="s">
        <v>85</v>
      </c>
      <c r="J227" s="156">
        <f t="shared" si="204"/>
        <v>0</v>
      </c>
      <c r="K227" s="156">
        <f t="shared" si="205"/>
        <v>0</v>
      </c>
      <c r="L227" s="158" t="e">
        <f t="shared" si="185"/>
        <v>#DIV/0!</v>
      </c>
      <c r="M227" s="110"/>
    </row>
    <row r="228" spans="1:13" s="119" customFormat="1" ht="30">
      <c r="A228" s="280" t="s">
        <v>674</v>
      </c>
      <c r="B228" s="310" t="s">
        <v>600</v>
      </c>
      <c r="C228" s="311" t="s">
        <v>270</v>
      </c>
      <c r="D228" s="282" t="s">
        <v>458</v>
      </c>
      <c r="E228" s="283" t="s">
        <v>106</v>
      </c>
      <c r="F228" s="284">
        <v>4</v>
      </c>
      <c r="G228" s="175"/>
      <c r="H228" s="156">
        <f t="shared" si="203"/>
        <v>0</v>
      </c>
      <c r="I228" s="157" t="s">
        <v>85</v>
      </c>
      <c r="J228" s="156">
        <f t="shared" si="204"/>
        <v>0</v>
      </c>
      <c r="K228" s="156">
        <f t="shared" si="205"/>
        <v>0</v>
      </c>
      <c r="L228" s="158" t="e">
        <f t="shared" si="185"/>
        <v>#DIV/0!</v>
      </c>
      <c r="M228" s="110"/>
    </row>
    <row r="229" spans="1:13" s="119" customFormat="1" ht="30">
      <c r="A229" s="280" t="s">
        <v>675</v>
      </c>
      <c r="B229" s="310" t="s">
        <v>600</v>
      </c>
      <c r="C229" s="311" t="s">
        <v>272</v>
      </c>
      <c r="D229" s="282" t="s">
        <v>459</v>
      </c>
      <c r="E229" s="283" t="s">
        <v>106</v>
      </c>
      <c r="F229" s="284">
        <v>25</v>
      </c>
      <c r="G229" s="175"/>
      <c r="H229" s="156">
        <f t="shared" si="203"/>
        <v>0</v>
      </c>
      <c r="I229" s="157" t="s">
        <v>85</v>
      </c>
      <c r="J229" s="156">
        <f t="shared" si="204"/>
        <v>0</v>
      </c>
      <c r="K229" s="156">
        <f t="shared" si="205"/>
        <v>0</v>
      </c>
      <c r="L229" s="158" t="e">
        <f t="shared" si="185"/>
        <v>#DIV/0!</v>
      </c>
      <c r="M229" s="110"/>
    </row>
    <row r="230" spans="1:13" s="119" customFormat="1" ht="30">
      <c r="A230" s="280" t="s">
        <v>676</v>
      </c>
      <c r="B230" s="310" t="s">
        <v>600</v>
      </c>
      <c r="C230" s="311" t="s">
        <v>271</v>
      </c>
      <c r="D230" s="282" t="s">
        <v>460</v>
      </c>
      <c r="E230" s="283" t="s">
        <v>106</v>
      </c>
      <c r="F230" s="284">
        <v>7</v>
      </c>
      <c r="G230" s="175"/>
      <c r="H230" s="156">
        <f t="shared" si="203"/>
        <v>0</v>
      </c>
      <c r="I230" s="157" t="s">
        <v>85</v>
      </c>
      <c r="J230" s="156">
        <f t="shared" si="204"/>
        <v>0</v>
      </c>
      <c r="K230" s="156">
        <f t="shared" si="205"/>
        <v>0</v>
      </c>
      <c r="L230" s="158" t="e">
        <f t="shared" si="185"/>
        <v>#DIV/0!</v>
      </c>
      <c r="M230" s="110"/>
    </row>
    <row r="231" spans="1:13" s="119" customFormat="1" ht="30">
      <c r="A231" s="280" t="s">
        <v>677</v>
      </c>
      <c r="B231" s="310" t="s">
        <v>600</v>
      </c>
      <c r="C231" s="311" t="s">
        <v>273</v>
      </c>
      <c r="D231" s="282" t="s">
        <v>461</v>
      </c>
      <c r="E231" s="283" t="s">
        <v>106</v>
      </c>
      <c r="F231" s="284">
        <v>31</v>
      </c>
      <c r="G231" s="175"/>
      <c r="H231" s="156">
        <f t="shared" si="203"/>
        <v>0</v>
      </c>
      <c r="I231" s="157" t="s">
        <v>85</v>
      </c>
      <c r="J231" s="156">
        <f t="shared" si="204"/>
        <v>0</v>
      </c>
      <c r="K231" s="156">
        <f t="shared" si="205"/>
        <v>0</v>
      </c>
      <c r="L231" s="158" t="e">
        <f t="shared" si="185"/>
        <v>#DIV/0!</v>
      </c>
      <c r="M231" s="110"/>
    </row>
    <row r="232" spans="1:13" s="119" customFormat="1" ht="30">
      <c r="A232" s="280" t="s">
        <v>678</v>
      </c>
      <c r="B232" s="280" t="s">
        <v>245</v>
      </c>
      <c r="C232" s="281">
        <v>161008</v>
      </c>
      <c r="D232" s="282" t="s">
        <v>578</v>
      </c>
      <c r="E232" s="283" t="s">
        <v>106</v>
      </c>
      <c r="F232" s="284">
        <v>33</v>
      </c>
      <c r="G232" s="175"/>
      <c r="H232" s="156">
        <f t="shared" ref="H232" si="206">G232*F232</f>
        <v>0</v>
      </c>
      <c r="I232" s="157" t="s">
        <v>85</v>
      </c>
      <c r="J232" s="156">
        <f t="shared" ref="J232" si="207">IF(E232="","",IF(I232=$G$4,(G232*(1+$H$4)),(G232*(1+$H$5))))</f>
        <v>0</v>
      </c>
      <c r="K232" s="156">
        <f t="shared" ref="K232" si="208">ROUND((IF(D232="","",F232*J232)),2)</f>
        <v>0</v>
      </c>
      <c r="L232" s="158" t="e">
        <f t="shared" si="185"/>
        <v>#DIV/0!</v>
      </c>
      <c r="M232" s="110"/>
    </row>
    <row r="233" spans="1:13" s="119" customFormat="1">
      <c r="A233" s="280" t="s">
        <v>679</v>
      </c>
      <c r="B233" s="280" t="s">
        <v>94</v>
      </c>
      <c r="C233" s="281" t="s">
        <v>333</v>
      </c>
      <c r="D233" s="282" t="s">
        <v>802</v>
      </c>
      <c r="E233" s="283" t="s">
        <v>106</v>
      </c>
      <c r="F233" s="284">
        <v>13</v>
      </c>
      <c r="G233" s="155"/>
      <c r="H233" s="156">
        <f t="shared" si="203"/>
        <v>0</v>
      </c>
      <c r="I233" s="157" t="s">
        <v>85</v>
      </c>
      <c r="J233" s="156">
        <f t="shared" si="204"/>
        <v>0</v>
      </c>
      <c r="K233" s="156">
        <f t="shared" si="205"/>
        <v>0</v>
      </c>
      <c r="L233" s="158" t="e">
        <f t="shared" si="185"/>
        <v>#DIV/0!</v>
      </c>
      <c r="M233" s="110"/>
    </row>
    <row r="234" spans="1:13" s="119" customFormat="1">
      <c r="A234" s="280" t="s">
        <v>680</v>
      </c>
      <c r="B234" s="280" t="s">
        <v>94</v>
      </c>
      <c r="C234" s="281" t="s">
        <v>334</v>
      </c>
      <c r="D234" s="282" t="s">
        <v>803</v>
      </c>
      <c r="E234" s="283" t="s">
        <v>106</v>
      </c>
      <c r="F234" s="284">
        <v>6</v>
      </c>
      <c r="G234" s="155"/>
      <c r="H234" s="156">
        <f t="shared" si="203"/>
        <v>0</v>
      </c>
      <c r="I234" s="157" t="s">
        <v>85</v>
      </c>
      <c r="J234" s="156">
        <f t="shared" si="204"/>
        <v>0</v>
      </c>
      <c r="K234" s="156">
        <f t="shared" si="205"/>
        <v>0</v>
      </c>
      <c r="L234" s="158" t="e">
        <f t="shared" si="185"/>
        <v>#DIV/0!</v>
      </c>
      <c r="M234" s="110"/>
    </row>
    <row r="235" spans="1:13" s="119" customFormat="1">
      <c r="A235" s="280" t="s">
        <v>681</v>
      </c>
      <c r="B235" s="280" t="s">
        <v>94</v>
      </c>
      <c r="C235" s="281" t="s">
        <v>335</v>
      </c>
      <c r="D235" s="282" t="s">
        <v>804</v>
      </c>
      <c r="E235" s="283" t="s">
        <v>106</v>
      </c>
      <c r="F235" s="284">
        <v>4</v>
      </c>
      <c r="G235" s="155"/>
      <c r="H235" s="156">
        <f t="shared" si="203"/>
        <v>0</v>
      </c>
      <c r="I235" s="157" t="s">
        <v>85</v>
      </c>
      <c r="J235" s="156">
        <f t="shared" si="204"/>
        <v>0</v>
      </c>
      <c r="K235" s="156">
        <f t="shared" si="205"/>
        <v>0</v>
      </c>
      <c r="L235" s="158" t="e">
        <f t="shared" si="185"/>
        <v>#DIV/0!</v>
      </c>
      <c r="M235" s="110"/>
    </row>
    <row r="236" spans="1:13" s="119" customFormat="1">
      <c r="A236" s="280" t="s">
        <v>682</v>
      </c>
      <c r="B236" s="280" t="s">
        <v>94</v>
      </c>
      <c r="C236" s="281" t="s">
        <v>336</v>
      </c>
      <c r="D236" s="282" t="s">
        <v>805</v>
      </c>
      <c r="E236" s="283" t="s">
        <v>106</v>
      </c>
      <c r="F236" s="284">
        <v>16</v>
      </c>
      <c r="G236" s="155"/>
      <c r="H236" s="156">
        <f t="shared" si="203"/>
        <v>0</v>
      </c>
      <c r="I236" s="157" t="s">
        <v>85</v>
      </c>
      <c r="J236" s="156">
        <f t="shared" si="204"/>
        <v>0</v>
      </c>
      <c r="K236" s="156">
        <f t="shared" si="205"/>
        <v>0</v>
      </c>
      <c r="L236" s="158" t="e">
        <f t="shared" si="185"/>
        <v>#DIV/0!</v>
      </c>
      <c r="M236" s="110"/>
    </row>
    <row r="237" spans="1:13" s="119" customFormat="1">
      <c r="A237" s="280" t="s">
        <v>683</v>
      </c>
      <c r="B237" s="280" t="s">
        <v>94</v>
      </c>
      <c r="C237" s="281" t="s">
        <v>337</v>
      </c>
      <c r="D237" s="282" t="s">
        <v>806</v>
      </c>
      <c r="E237" s="283" t="s">
        <v>395</v>
      </c>
      <c r="F237" s="284">
        <v>21</v>
      </c>
      <c r="G237" s="155"/>
      <c r="H237" s="156">
        <f t="shared" si="203"/>
        <v>0</v>
      </c>
      <c r="I237" s="157" t="s">
        <v>85</v>
      </c>
      <c r="J237" s="156">
        <f t="shared" si="204"/>
        <v>0</v>
      </c>
      <c r="K237" s="156">
        <f t="shared" si="205"/>
        <v>0</v>
      </c>
      <c r="L237" s="158" t="e">
        <f t="shared" si="185"/>
        <v>#DIV/0!</v>
      </c>
      <c r="M237" s="110"/>
    </row>
    <row r="238" spans="1:13" s="119" customFormat="1">
      <c r="A238" s="280" t="s">
        <v>684</v>
      </c>
      <c r="B238" s="280" t="s">
        <v>94</v>
      </c>
      <c r="C238" s="281" t="s">
        <v>338</v>
      </c>
      <c r="D238" s="282" t="s">
        <v>807</v>
      </c>
      <c r="E238" s="283" t="s">
        <v>395</v>
      </c>
      <c r="F238" s="284">
        <v>16</v>
      </c>
      <c r="G238" s="155"/>
      <c r="H238" s="156">
        <f t="shared" si="203"/>
        <v>0</v>
      </c>
      <c r="I238" s="157" t="s">
        <v>85</v>
      </c>
      <c r="J238" s="156">
        <f t="shared" si="204"/>
        <v>0</v>
      </c>
      <c r="K238" s="156">
        <f t="shared" si="205"/>
        <v>0</v>
      </c>
      <c r="L238" s="158" t="e">
        <f t="shared" si="185"/>
        <v>#DIV/0!</v>
      </c>
      <c r="M238" s="110"/>
    </row>
    <row r="239" spans="1:13" s="119" customFormat="1">
      <c r="A239" s="280" t="s">
        <v>685</v>
      </c>
      <c r="B239" s="280" t="s">
        <v>94</v>
      </c>
      <c r="C239" s="281" t="s">
        <v>339</v>
      </c>
      <c r="D239" s="282" t="s">
        <v>808</v>
      </c>
      <c r="E239" s="283" t="s">
        <v>395</v>
      </c>
      <c r="F239" s="284">
        <v>17</v>
      </c>
      <c r="G239" s="155"/>
      <c r="H239" s="156">
        <f t="shared" si="203"/>
        <v>0</v>
      </c>
      <c r="I239" s="157" t="s">
        <v>85</v>
      </c>
      <c r="J239" s="156">
        <f t="shared" si="204"/>
        <v>0</v>
      </c>
      <c r="K239" s="156">
        <f t="shared" si="205"/>
        <v>0</v>
      </c>
      <c r="L239" s="158" t="e">
        <f t="shared" si="185"/>
        <v>#DIV/0!</v>
      </c>
      <c r="M239" s="110"/>
    </row>
    <row r="240" spans="1:13" s="119" customFormat="1">
      <c r="A240" s="280" t="s">
        <v>686</v>
      </c>
      <c r="B240" s="280" t="s">
        <v>94</v>
      </c>
      <c r="C240" s="281" t="s">
        <v>340</v>
      </c>
      <c r="D240" s="282" t="s">
        <v>809</v>
      </c>
      <c r="E240" s="283" t="s">
        <v>395</v>
      </c>
      <c r="F240" s="284">
        <v>24</v>
      </c>
      <c r="G240" s="155"/>
      <c r="H240" s="156">
        <f t="shared" si="203"/>
        <v>0</v>
      </c>
      <c r="I240" s="157" t="s">
        <v>85</v>
      </c>
      <c r="J240" s="156">
        <f t="shared" si="204"/>
        <v>0</v>
      </c>
      <c r="K240" s="156">
        <f t="shared" si="205"/>
        <v>0</v>
      </c>
      <c r="L240" s="158" t="e">
        <f t="shared" si="185"/>
        <v>#DIV/0!</v>
      </c>
      <c r="M240" s="110"/>
    </row>
    <row r="241" spans="1:14" s="119" customFormat="1">
      <c r="A241" s="290"/>
      <c r="B241" s="291"/>
      <c r="C241" s="291"/>
      <c r="D241" s="292"/>
      <c r="E241" s="291"/>
      <c r="F241" s="293"/>
      <c r="G241" s="102"/>
      <c r="H241" s="123"/>
      <c r="I241" s="124"/>
      <c r="J241" s="123"/>
      <c r="K241" s="125"/>
      <c r="L241" s="126"/>
      <c r="M241" s="110"/>
    </row>
    <row r="242" spans="1:14" s="3" customFormat="1" ht="15.75" customHeight="1">
      <c r="A242" s="294">
        <v>13</v>
      </c>
      <c r="B242" s="294" t="s">
        <v>33</v>
      </c>
      <c r="C242" s="294" t="s">
        <v>33</v>
      </c>
      <c r="D242" s="295" t="s">
        <v>495</v>
      </c>
      <c r="E242" s="296" t="s">
        <v>33</v>
      </c>
      <c r="F242" s="296"/>
      <c r="G242" s="171"/>
      <c r="H242" s="146"/>
      <c r="I242" s="147"/>
      <c r="J242" s="146"/>
      <c r="K242" s="148">
        <f>K243</f>
        <v>0</v>
      </c>
      <c r="L242" s="149" t="e">
        <f t="shared" ref="L242:L248" si="209">IF(D242="","",K242/$K$297)</f>
        <v>#DIV/0!</v>
      </c>
      <c r="M242" s="2"/>
      <c r="N242" s="150"/>
    </row>
    <row r="243" spans="1:14" s="3" customFormat="1" ht="15.75" customHeight="1">
      <c r="A243" s="275" t="s">
        <v>176</v>
      </c>
      <c r="B243" s="276" t="s">
        <v>33</v>
      </c>
      <c r="C243" s="276" t="s">
        <v>33</v>
      </c>
      <c r="D243" s="277" t="s">
        <v>496</v>
      </c>
      <c r="E243" s="278" t="s">
        <v>33</v>
      </c>
      <c r="F243" s="279"/>
      <c r="G243" s="101"/>
      <c r="H243" s="151"/>
      <c r="I243" s="152"/>
      <c r="J243" s="151"/>
      <c r="K243" s="153">
        <f>SUM(K244:K251)</f>
        <v>0</v>
      </c>
      <c r="L243" s="154" t="e">
        <f t="shared" si="209"/>
        <v>#DIV/0!</v>
      </c>
      <c r="M243" s="2"/>
    </row>
    <row r="244" spans="1:14" s="3" customFormat="1" ht="15.75" customHeight="1">
      <c r="A244" s="280" t="s">
        <v>177</v>
      </c>
      <c r="B244" s="280" t="s">
        <v>494</v>
      </c>
      <c r="C244" s="281">
        <v>91871</v>
      </c>
      <c r="D244" s="282" t="s">
        <v>598</v>
      </c>
      <c r="E244" s="283" t="s">
        <v>106</v>
      </c>
      <c r="F244" s="284">
        <v>100</v>
      </c>
      <c r="G244" s="175"/>
      <c r="H244" s="156">
        <f t="shared" ref="H244" si="210">F244*G244</f>
        <v>0</v>
      </c>
      <c r="I244" s="157" t="s">
        <v>85</v>
      </c>
      <c r="J244" s="156">
        <f>IF(E244="","",IF(I244=$G$4,(G244*(1+$H$4)),(G244*(1+$H$5))))</f>
        <v>0</v>
      </c>
      <c r="K244" s="156">
        <f t="shared" ref="K244" si="211">ROUND((IF(D244="","",F244*J244)),2)</f>
        <v>0</v>
      </c>
      <c r="L244" s="158" t="e">
        <f t="shared" si="209"/>
        <v>#DIV/0!</v>
      </c>
      <c r="M244" s="2"/>
    </row>
    <row r="245" spans="1:14" s="3" customFormat="1" ht="15.75" customHeight="1">
      <c r="A245" s="280" t="s">
        <v>178</v>
      </c>
      <c r="B245" s="280" t="s">
        <v>494</v>
      </c>
      <c r="C245" s="281">
        <v>91914</v>
      </c>
      <c r="D245" s="282" t="s">
        <v>497</v>
      </c>
      <c r="E245" s="283" t="s">
        <v>105</v>
      </c>
      <c r="F245" s="284">
        <v>25</v>
      </c>
      <c r="G245" s="175"/>
      <c r="H245" s="156">
        <f t="shared" ref="H245:H251" si="212">F245*G245</f>
        <v>0</v>
      </c>
      <c r="I245" s="157" t="s">
        <v>85</v>
      </c>
      <c r="J245" s="156">
        <f t="shared" ref="J245:J251" si="213">IF(E245="","",IF(I245=$G$4,(G245*(1+$H$4)),(G245*(1+$H$5))))</f>
        <v>0</v>
      </c>
      <c r="K245" s="156">
        <f t="shared" ref="K245:K251" si="214">ROUND((IF(D245="","",F245*J245)),2)</f>
        <v>0</v>
      </c>
      <c r="L245" s="158" t="e">
        <f t="shared" si="209"/>
        <v>#DIV/0!</v>
      </c>
      <c r="M245" s="2"/>
    </row>
    <row r="246" spans="1:14" s="3" customFormat="1" ht="15.75" customHeight="1">
      <c r="A246" s="280" t="s">
        <v>179</v>
      </c>
      <c r="B246" s="280" t="s">
        <v>494</v>
      </c>
      <c r="C246" s="281">
        <v>95795</v>
      </c>
      <c r="D246" s="282" t="s">
        <v>498</v>
      </c>
      <c r="E246" s="283" t="s">
        <v>105</v>
      </c>
      <c r="F246" s="284">
        <v>16</v>
      </c>
      <c r="G246" s="175"/>
      <c r="H246" s="156">
        <f t="shared" si="212"/>
        <v>0</v>
      </c>
      <c r="I246" s="157" t="s">
        <v>85</v>
      </c>
      <c r="J246" s="156">
        <f t="shared" si="213"/>
        <v>0</v>
      </c>
      <c r="K246" s="156">
        <f t="shared" si="214"/>
        <v>0</v>
      </c>
      <c r="L246" s="158" t="e">
        <f t="shared" si="209"/>
        <v>#DIV/0!</v>
      </c>
      <c r="M246" s="2"/>
    </row>
    <row r="247" spans="1:14" s="3" customFormat="1" ht="15.75" customHeight="1">
      <c r="A247" s="280" t="s">
        <v>180</v>
      </c>
      <c r="B247" s="280" t="s">
        <v>494</v>
      </c>
      <c r="C247" s="281">
        <v>91943</v>
      </c>
      <c r="D247" s="282" t="s">
        <v>499</v>
      </c>
      <c r="E247" s="283" t="s">
        <v>105</v>
      </c>
      <c r="F247" s="284">
        <v>10</v>
      </c>
      <c r="G247" s="175"/>
      <c r="H247" s="156">
        <f t="shared" si="212"/>
        <v>0</v>
      </c>
      <c r="I247" s="157" t="s">
        <v>85</v>
      </c>
      <c r="J247" s="156">
        <f t="shared" si="213"/>
        <v>0</v>
      </c>
      <c r="K247" s="156">
        <f t="shared" si="214"/>
        <v>0</v>
      </c>
      <c r="L247" s="158" t="e">
        <f t="shared" si="209"/>
        <v>#DIV/0!</v>
      </c>
      <c r="M247" s="2"/>
    </row>
    <row r="248" spans="1:14" s="3" customFormat="1" ht="15.75" customHeight="1">
      <c r="A248" s="280" t="s">
        <v>232</v>
      </c>
      <c r="B248" s="280" t="s">
        <v>245</v>
      </c>
      <c r="C248" s="281">
        <v>160851</v>
      </c>
      <c r="D248" s="282" t="s">
        <v>500</v>
      </c>
      <c r="E248" s="283" t="s">
        <v>106</v>
      </c>
      <c r="F248" s="284">
        <v>120</v>
      </c>
      <c r="G248" s="175"/>
      <c r="H248" s="156">
        <f t="shared" si="212"/>
        <v>0</v>
      </c>
      <c r="I248" s="157" t="s">
        <v>85</v>
      </c>
      <c r="J248" s="156">
        <f t="shared" si="213"/>
        <v>0</v>
      </c>
      <c r="K248" s="156">
        <f t="shared" si="214"/>
        <v>0</v>
      </c>
      <c r="L248" s="158" t="e">
        <f t="shared" si="209"/>
        <v>#DIV/0!</v>
      </c>
      <c r="M248" s="2"/>
    </row>
    <row r="249" spans="1:14" s="3" customFormat="1" ht="15.75" customHeight="1">
      <c r="A249" s="280" t="s">
        <v>233</v>
      </c>
      <c r="B249" s="280" t="s">
        <v>254</v>
      </c>
      <c r="C249" s="281" t="s">
        <v>599</v>
      </c>
      <c r="D249" s="282" t="s">
        <v>501</v>
      </c>
      <c r="E249" s="283" t="s">
        <v>106</v>
      </c>
      <c r="F249" s="284">
        <v>120</v>
      </c>
      <c r="G249" s="175"/>
      <c r="H249" s="156">
        <f t="shared" ref="H249:H250" si="215">F249*G249</f>
        <v>0</v>
      </c>
      <c r="I249" s="157" t="s">
        <v>85</v>
      </c>
      <c r="J249" s="156">
        <f t="shared" ref="J249:J250" si="216">IF(E249="","",IF(I249=$G$4,(G249*(1+$H$4)),(G249*(1+$H$5))))</f>
        <v>0</v>
      </c>
      <c r="K249" s="156">
        <f t="shared" ref="K249:K250" si="217">ROUND((IF(D249="","",F249*J249)),2)</f>
        <v>0</v>
      </c>
      <c r="L249" s="158" t="e">
        <f t="shared" ref="L249:L250" si="218">IF(D249="","",K249/$K$297)</f>
        <v>#DIV/0!</v>
      </c>
      <c r="M249" s="2"/>
    </row>
    <row r="250" spans="1:14" s="3" customFormat="1" ht="15.75" customHeight="1">
      <c r="A250" s="280" t="s">
        <v>234</v>
      </c>
      <c r="B250" s="280" t="s">
        <v>600</v>
      </c>
      <c r="C250" s="281" t="s">
        <v>601</v>
      </c>
      <c r="D250" s="282" t="s">
        <v>595</v>
      </c>
      <c r="E250" s="283" t="s">
        <v>105</v>
      </c>
      <c r="F250" s="284">
        <v>5</v>
      </c>
      <c r="G250" s="175"/>
      <c r="H250" s="156">
        <f t="shared" si="215"/>
        <v>0</v>
      </c>
      <c r="I250" s="157" t="s">
        <v>85</v>
      </c>
      <c r="J250" s="156">
        <f t="shared" si="216"/>
        <v>0</v>
      </c>
      <c r="K250" s="156">
        <f t="shared" si="217"/>
        <v>0</v>
      </c>
      <c r="L250" s="158" t="e">
        <f t="shared" si="218"/>
        <v>#DIV/0!</v>
      </c>
      <c r="M250" s="2"/>
    </row>
    <row r="251" spans="1:14" s="3" customFormat="1" ht="15.75" customHeight="1">
      <c r="A251" s="280" t="s">
        <v>235</v>
      </c>
      <c r="B251" s="280" t="s">
        <v>243</v>
      </c>
      <c r="C251" s="297" t="s">
        <v>602</v>
      </c>
      <c r="D251" s="282" t="s">
        <v>596</v>
      </c>
      <c r="E251" s="283" t="s">
        <v>106</v>
      </c>
      <c r="F251" s="284">
        <v>100</v>
      </c>
      <c r="G251" s="175"/>
      <c r="H251" s="156">
        <f t="shared" si="212"/>
        <v>0</v>
      </c>
      <c r="I251" s="157" t="s">
        <v>85</v>
      </c>
      <c r="J251" s="156">
        <f t="shared" si="213"/>
        <v>0</v>
      </c>
      <c r="K251" s="156">
        <f t="shared" si="214"/>
        <v>0</v>
      </c>
      <c r="L251" s="158" t="e">
        <f>IF(D251="","",K251/$K$297)</f>
        <v>#DIV/0!</v>
      </c>
      <c r="M251" s="2"/>
    </row>
    <row r="252" spans="1:14" s="3" customFormat="1">
      <c r="A252" s="281"/>
      <c r="B252" s="288"/>
      <c r="C252" s="288"/>
      <c r="D252" s="319"/>
      <c r="E252" s="288"/>
      <c r="F252" s="289"/>
      <c r="G252" s="102"/>
      <c r="H252" s="167"/>
      <c r="I252" s="168"/>
      <c r="J252" s="167"/>
      <c r="K252" s="169"/>
      <c r="L252" s="170"/>
      <c r="M252" s="2"/>
    </row>
    <row r="253" spans="1:14" s="3" customFormat="1">
      <c r="A253" s="294">
        <v>14</v>
      </c>
      <c r="B253" s="294" t="s">
        <v>33</v>
      </c>
      <c r="C253" s="294" t="s">
        <v>33</v>
      </c>
      <c r="D253" s="295" t="s">
        <v>128</v>
      </c>
      <c r="E253" s="296" t="s">
        <v>33</v>
      </c>
      <c r="F253" s="296"/>
      <c r="G253" s="171"/>
      <c r="H253" s="146"/>
      <c r="I253" s="147"/>
      <c r="J253" s="146"/>
      <c r="K253" s="148">
        <f>K254+K286+K290</f>
        <v>0</v>
      </c>
      <c r="L253" s="149" t="e">
        <f t="shared" ref="L253:L289" si="219">IF(D253="","",K253/$K$297)</f>
        <v>#DIV/0!</v>
      </c>
      <c r="M253" s="2"/>
      <c r="N253" s="150"/>
    </row>
    <row r="254" spans="1:14" s="3" customFormat="1">
      <c r="A254" s="275" t="s">
        <v>119</v>
      </c>
      <c r="B254" s="276" t="s">
        <v>33</v>
      </c>
      <c r="C254" s="276" t="s">
        <v>33</v>
      </c>
      <c r="D254" s="277" t="s">
        <v>212</v>
      </c>
      <c r="E254" s="278" t="s">
        <v>33</v>
      </c>
      <c r="F254" s="279"/>
      <c r="G254" s="101"/>
      <c r="H254" s="151"/>
      <c r="I254" s="152"/>
      <c r="J254" s="151"/>
      <c r="K254" s="153">
        <f>SUM(K255:K285)</f>
        <v>0</v>
      </c>
      <c r="L254" s="154" t="e">
        <f t="shared" si="219"/>
        <v>#DIV/0!</v>
      </c>
      <c r="M254" s="2"/>
    </row>
    <row r="255" spans="1:14" s="3" customFormat="1" ht="30">
      <c r="A255" s="280" t="s">
        <v>120</v>
      </c>
      <c r="B255" s="280" t="s">
        <v>94</v>
      </c>
      <c r="C255" s="281" t="s">
        <v>373</v>
      </c>
      <c r="D255" s="282" t="s">
        <v>537</v>
      </c>
      <c r="E255" s="283" t="s">
        <v>105</v>
      </c>
      <c r="F255" s="284">
        <v>2</v>
      </c>
      <c r="G255" s="155"/>
      <c r="H255" s="156">
        <f t="shared" ref="H255:H276" si="220">F255*G255</f>
        <v>0</v>
      </c>
      <c r="I255" s="157" t="s">
        <v>85</v>
      </c>
      <c r="J255" s="156">
        <f>IF(E255="","",IF(I255=$G$4,(G255*(1+$H$4)),(G255*(1+$H$5))))</f>
        <v>0</v>
      </c>
      <c r="K255" s="156">
        <f t="shared" ref="K255" si="221">ROUND((IF(D255="","",F255*J255)),2)</f>
        <v>0</v>
      </c>
      <c r="L255" s="158" t="e">
        <f t="shared" si="219"/>
        <v>#DIV/0!</v>
      </c>
      <c r="M255" s="2"/>
    </row>
    <row r="256" spans="1:14" s="3" customFormat="1" ht="30">
      <c r="A256" s="280" t="s">
        <v>121</v>
      </c>
      <c r="B256" s="280" t="s">
        <v>94</v>
      </c>
      <c r="C256" s="281" t="s">
        <v>374</v>
      </c>
      <c r="D256" s="282" t="s">
        <v>538</v>
      </c>
      <c r="E256" s="283" t="s">
        <v>105</v>
      </c>
      <c r="F256" s="284">
        <v>1</v>
      </c>
      <c r="G256" s="155"/>
      <c r="H256" s="156">
        <f t="shared" si="220"/>
        <v>0</v>
      </c>
      <c r="I256" s="157" t="s">
        <v>85</v>
      </c>
      <c r="J256" s="156">
        <f t="shared" ref="J256:J257" si="222">IF(E256="","",IF(I256=$G$4,(G256*(1+$H$4)),(G256*(1+$H$5))))</f>
        <v>0</v>
      </c>
      <c r="K256" s="156">
        <f t="shared" ref="K256:K257" si="223">ROUND((IF(D256="","",F256*J256)),2)</f>
        <v>0</v>
      </c>
      <c r="L256" s="158" t="e">
        <f t="shared" si="219"/>
        <v>#DIV/0!</v>
      </c>
      <c r="M256" s="2"/>
    </row>
    <row r="257" spans="1:13" s="3" customFormat="1" ht="16.5" customHeight="1">
      <c r="A257" s="280" t="s">
        <v>122</v>
      </c>
      <c r="B257" s="280" t="s">
        <v>94</v>
      </c>
      <c r="C257" s="281" t="s">
        <v>608</v>
      </c>
      <c r="D257" s="282" t="s">
        <v>539</v>
      </c>
      <c r="E257" s="283" t="s">
        <v>105</v>
      </c>
      <c r="F257" s="284">
        <v>2</v>
      </c>
      <c r="G257" s="175"/>
      <c r="H257" s="156">
        <f t="shared" si="220"/>
        <v>0</v>
      </c>
      <c r="I257" s="157" t="s">
        <v>85</v>
      </c>
      <c r="J257" s="156">
        <f t="shared" si="222"/>
        <v>0</v>
      </c>
      <c r="K257" s="156">
        <f t="shared" si="223"/>
        <v>0</v>
      </c>
      <c r="L257" s="158" t="e">
        <f t="shared" si="219"/>
        <v>#DIV/0!</v>
      </c>
      <c r="M257" s="2"/>
    </row>
    <row r="258" spans="1:13" s="3" customFormat="1" ht="30">
      <c r="A258" s="280" t="s">
        <v>150</v>
      </c>
      <c r="B258" s="280" t="s">
        <v>94</v>
      </c>
      <c r="C258" s="281" t="s">
        <v>609</v>
      </c>
      <c r="D258" s="282" t="s">
        <v>540</v>
      </c>
      <c r="E258" s="283" t="s">
        <v>105</v>
      </c>
      <c r="F258" s="284">
        <v>1</v>
      </c>
      <c r="G258" s="175"/>
      <c r="H258" s="156">
        <f t="shared" si="220"/>
        <v>0</v>
      </c>
      <c r="I258" s="157" t="s">
        <v>85</v>
      </c>
      <c r="J258" s="156">
        <f t="shared" ref="J258:J269" si="224">IF(E258="","",IF(I258=$G$4,(G258*(1+$H$4)),(G258*(1+$H$5))))</f>
        <v>0</v>
      </c>
      <c r="K258" s="156">
        <f t="shared" ref="K258:K269" si="225">ROUND((IF(D258="","",F258*J258)),2)</f>
        <v>0</v>
      </c>
      <c r="L258" s="158" t="e">
        <f t="shared" si="219"/>
        <v>#DIV/0!</v>
      </c>
      <c r="M258" s="2"/>
    </row>
    <row r="259" spans="1:13" s="3" customFormat="1" ht="30">
      <c r="A259" s="280" t="s">
        <v>151</v>
      </c>
      <c r="B259" s="280" t="s">
        <v>94</v>
      </c>
      <c r="C259" s="281" t="s">
        <v>610</v>
      </c>
      <c r="D259" s="282" t="s">
        <v>541</v>
      </c>
      <c r="E259" s="283" t="s">
        <v>105</v>
      </c>
      <c r="F259" s="284">
        <v>2</v>
      </c>
      <c r="G259" s="175"/>
      <c r="H259" s="156">
        <f t="shared" si="220"/>
        <v>0</v>
      </c>
      <c r="I259" s="157" t="s">
        <v>85</v>
      </c>
      <c r="J259" s="156">
        <f t="shared" si="224"/>
        <v>0</v>
      </c>
      <c r="K259" s="156">
        <f t="shared" si="225"/>
        <v>0</v>
      </c>
      <c r="L259" s="158" t="e">
        <f t="shared" si="219"/>
        <v>#DIV/0!</v>
      </c>
      <c r="M259" s="2"/>
    </row>
    <row r="260" spans="1:13" s="3" customFormat="1" ht="30">
      <c r="A260" s="280" t="s">
        <v>152</v>
      </c>
      <c r="B260" s="280" t="s">
        <v>94</v>
      </c>
      <c r="C260" s="281" t="s">
        <v>616</v>
      </c>
      <c r="D260" s="282" t="s">
        <v>542</v>
      </c>
      <c r="E260" s="283" t="s">
        <v>105</v>
      </c>
      <c r="F260" s="284">
        <v>1</v>
      </c>
      <c r="G260" s="155"/>
      <c r="H260" s="156">
        <f>F260*G260</f>
        <v>0</v>
      </c>
      <c r="I260" s="157" t="s">
        <v>85</v>
      </c>
      <c r="J260" s="156">
        <f t="shared" si="224"/>
        <v>0</v>
      </c>
      <c r="K260" s="156">
        <f t="shared" si="225"/>
        <v>0</v>
      </c>
      <c r="L260" s="158" t="e">
        <f t="shared" si="219"/>
        <v>#DIV/0!</v>
      </c>
      <c r="M260" s="2"/>
    </row>
    <row r="261" spans="1:13" s="3" customFormat="1" ht="30">
      <c r="A261" s="280" t="s">
        <v>153</v>
      </c>
      <c r="B261" s="280" t="s">
        <v>94</v>
      </c>
      <c r="C261" s="281" t="s">
        <v>617</v>
      </c>
      <c r="D261" s="282" t="s">
        <v>543</v>
      </c>
      <c r="E261" s="283" t="s">
        <v>105</v>
      </c>
      <c r="F261" s="284">
        <v>1</v>
      </c>
      <c r="G261" s="155"/>
      <c r="H261" s="156">
        <f t="shared" si="220"/>
        <v>0</v>
      </c>
      <c r="I261" s="157" t="s">
        <v>85</v>
      </c>
      <c r="J261" s="156">
        <f t="shared" si="224"/>
        <v>0</v>
      </c>
      <c r="K261" s="156">
        <f t="shared" si="225"/>
        <v>0</v>
      </c>
      <c r="L261" s="158" t="e">
        <f t="shared" si="219"/>
        <v>#DIV/0!</v>
      </c>
      <c r="M261" s="2"/>
    </row>
    <row r="262" spans="1:13" s="3" customFormat="1" ht="30">
      <c r="A262" s="280" t="s">
        <v>154</v>
      </c>
      <c r="B262" s="280" t="s">
        <v>94</v>
      </c>
      <c r="C262" s="281" t="s">
        <v>618</v>
      </c>
      <c r="D262" s="282" t="s">
        <v>544</v>
      </c>
      <c r="E262" s="283" t="s">
        <v>105</v>
      </c>
      <c r="F262" s="284">
        <v>1</v>
      </c>
      <c r="G262" s="155"/>
      <c r="H262" s="156">
        <f t="shared" si="220"/>
        <v>0</v>
      </c>
      <c r="I262" s="157" t="s">
        <v>85</v>
      </c>
      <c r="J262" s="156">
        <f t="shared" si="224"/>
        <v>0</v>
      </c>
      <c r="K262" s="156">
        <f t="shared" si="225"/>
        <v>0</v>
      </c>
      <c r="L262" s="158" t="e">
        <f t="shared" si="219"/>
        <v>#DIV/0!</v>
      </c>
      <c r="M262" s="2"/>
    </row>
    <row r="263" spans="1:13" s="3" customFormat="1" ht="30">
      <c r="A263" s="280" t="s">
        <v>155</v>
      </c>
      <c r="B263" s="280" t="s">
        <v>94</v>
      </c>
      <c r="C263" s="281" t="s">
        <v>619</v>
      </c>
      <c r="D263" s="282" t="s">
        <v>545</v>
      </c>
      <c r="E263" s="283" t="s">
        <v>105</v>
      </c>
      <c r="F263" s="284">
        <v>1</v>
      </c>
      <c r="G263" s="155"/>
      <c r="H263" s="156">
        <f t="shared" si="220"/>
        <v>0</v>
      </c>
      <c r="I263" s="157" t="s">
        <v>85</v>
      </c>
      <c r="J263" s="156">
        <f t="shared" si="224"/>
        <v>0</v>
      </c>
      <c r="K263" s="156">
        <f t="shared" si="225"/>
        <v>0</v>
      </c>
      <c r="L263" s="158" t="e">
        <f t="shared" si="219"/>
        <v>#DIV/0!</v>
      </c>
      <c r="M263" s="2"/>
    </row>
    <row r="264" spans="1:13" s="3" customFormat="1" ht="30">
      <c r="A264" s="280" t="s">
        <v>156</v>
      </c>
      <c r="B264" s="280" t="s">
        <v>94</v>
      </c>
      <c r="C264" s="281" t="s">
        <v>620</v>
      </c>
      <c r="D264" s="282" t="s">
        <v>546</v>
      </c>
      <c r="E264" s="283" t="s">
        <v>105</v>
      </c>
      <c r="F264" s="284">
        <v>4</v>
      </c>
      <c r="G264" s="155"/>
      <c r="H264" s="156">
        <f t="shared" si="220"/>
        <v>0</v>
      </c>
      <c r="I264" s="157" t="s">
        <v>85</v>
      </c>
      <c r="J264" s="156">
        <f t="shared" si="224"/>
        <v>0</v>
      </c>
      <c r="K264" s="156">
        <f t="shared" si="225"/>
        <v>0</v>
      </c>
      <c r="L264" s="158" t="e">
        <f t="shared" si="219"/>
        <v>#DIV/0!</v>
      </c>
      <c r="M264" s="2"/>
    </row>
    <row r="265" spans="1:13" s="3" customFormat="1" ht="30">
      <c r="A265" s="280" t="s">
        <v>687</v>
      </c>
      <c r="B265" s="280" t="s">
        <v>94</v>
      </c>
      <c r="C265" s="281" t="s">
        <v>621</v>
      </c>
      <c r="D265" s="282" t="s">
        <v>547</v>
      </c>
      <c r="E265" s="283" t="s">
        <v>105</v>
      </c>
      <c r="F265" s="284">
        <v>1</v>
      </c>
      <c r="G265" s="155"/>
      <c r="H265" s="156">
        <f t="shared" si="220"/>
        <v>0</v>
      </c>
      <c r="I265" s="157" t="s">
        <v>85</v>
      </c>
      <c r="J265" s="156">
        <f t="shared" si="224"/>
        <v>0</v>
      </c>
      <c r="K265" s="156">
        <f t="shared" si="225"/>
        <v>0</v>
      </c>
      <c r="L265" s="158" t="e">
        <f t="shared" si="219"/>
        <v>#DIV/0!</v>
      </c>
      <c r="M265" s="2"/>
    </row>
    <row r="266" spans="1:13" s="3" customFormat="1" ht="30">
      <c r="A266" s="280" t="s">
        <v>688</v>
      </c>
      <c r="B266" s="280" t="s">
        <v>94</v>
      </c>
      <c r="C266" s="281" t="s">
        <v>622</v>
      </c>
      <c r="D266" s="282" t="s">
        <v>548</v>
      </c>
      <c r="E266" s="283" t="s">
        <v>105</v>
      </c>
      <c r="F266" s="284">
        <v>1</v>
      </c>
      <c r="G266" s="155"/>
      <c r="H266" s="156">
        <f t="shared" si="220"/>
        <v>0</v>
      </c>
      <c r="I266" s="157" t="s">
        <v>85</v>
      </c>
      <c r="J266" s="156">
        <f t="shared" si="224"/>
        <v>0</v>
      </c>
      <c r="K266" s="156">
        <f t="shared" si="225"/>
        <v>0</v>
      </c>
      <c r="L266" s="158" t="e">
        <f t="shared" si="219"/>
        <v>#DIV/0!</v>
      </c>
      <c r="M266" s="2"/>
    </row>
    <row r="267" spans="1:13" s="3" customFormat="1" ht="30">
      <c r="A267" s="280" t="s">
        <v>689</v>
      </c>
      <c r="B267" s="280" t="s">
        <v>94</v>
      </c>
      <c r="C267" s="281" t="s">
        <v>623</v>
      </c>
      <c r="D267" s="282" t="s">
        <v>549</v>
      </c>
      <c r="E267" s="283" t="s">
        <v>105</v>
      </c>
      <c r="F267" s="284">
        <v>1</v>
      </c>
      <c r="G267" s="155"/>
      <c r="H267" s="156">
        <f t="shared" si="220"/>
        <v>0</v>
      </c>
      <c r="I267" s="157" t="s">
        <v>85</v>
      </c>
      <c r="J267" s="156">
        <f t="shared" si="224"/>
        <v>0</v>
      </c>
      <c r="K267" s="156">
        <f t="shared" si="225"/>
        <v>0</v>
      </c>
      <c r="L267" s="158" t="e">
        <f t="shared" si="219"/>
        <v>#DIV/0!</v>
      </c>
      <c r="M267" s="2"/>
    </row>
    <row r="268" spans="1:13" s="3" customFormat="1" ht="17.25" customHeight="1">
      <c r="A268" s="280" t="s">
        <v>690</v>
      </c>
      <c r="B268" s="280" t="s">
        <v>94</v>
      </c>
      <c r="C268" s="281" t="s">
        <v>624</v>
      </c>
      <c r="D268" s="282" t="s">
        <v>550</v>
      </c>
      <c r="E268" s="283" t="s">
        <v>105</v>
      </c>
      <c r="F268" s="284">
        <v>1</v>
      </c>
      <c r="G268" s="155"/>
      <c r="H268" s="156">
        <f t="shared" si="220"/>
        <v>0</v>
      </c>
      <c r="I268" s="157" t="s">
        <v>85</v>
      </c>
      <c r="J268" s="156">
        <f t="shared" si="224"/>
        <v>0</v>
      </c>
      <c r="K268" s="156">
        <f t="shared" si="225"/>
        <v>0</v>
      </c>
      <c r="L268" s="158" t="e">
        <f t="shared" si="219"/>
        <v>#DIV/0!</v>
      </c>
      <c r="M268" s="2"/>
    </row>
    <row r="269" spans="1:13" s="3" customFormat="1" ht="30">
      <c r="A269" s="280" t="s">
        <v>691</v>
      </c>
      <c r="B269" s="280" t="s">
        <v>94</v>
      </c>
      <c r="C269" s="281" t="s">
        <v>625</v>
      </c>
      <c r="D269" s="282" t="s">
        <v>551</v>
      </c>
      <c r="E269" s="283" t="s">
        <v>105</v>
      </c>
      <c r="F269" s="284">
        <v>3</v>
      </c>
      <c r="G269" s="155"/>
      <c r="H269" s="156">
        <f t="shared" si="220"/>
        <v>0</v>
      </c>
      <c r="I269" s="157" t="s">
        <v>85</v>
      </c>
      <c r="J269" s="156">
        <f t="shared" si="224"/>
        <v>0</v>
      </c>
      <c r="K269" s="156">
        <f t="shared" si="225"/>
        <v>0</v>
      </c>
      <c r="L269" s="158" t="e">
        <f t="shared" si="219"/>
        <v>#DIV/0!</v>
      </c>
      <c r="M269" s="2"/>
    </row>
    <row r="270" spans="1:13" s="3" customFormat="1" ht="30">
      <c r="A270" s="280" t="s">
        <v>692</v>
      </c>
      <c r="B270" s="280" t="s">
        <v>94</v>
      </c>
      <c r="C270" s="281" t="s">
        <v>626</v>
      </c>
      <c r="D270" s="282" t="s">
        <v>558</v>
      </c>
      <c r="E270" s="283" t="s">
        <v>105</v>
      </c>
      <c r="F270" s="284">
        <v>1</v>
      </c>
      <c r="G270" s="155"/>
      <c r="H270" s="156">
        <f t="shared" ref="H270" si="226">F270*G270</f>
        <v>0</v>
      </c>
      <c r="I270" s="157" t="s">
        <v>85</v>
      </c>
      <c r="J270" s="156">
        <f t="shared" ref="J270" si="227">IF(E270="","",IF(I270=$G$4,(G270*(1+$H$4)),(G270*(1+$H$5))))</f>
        <v>0</v>
      </c>
      <c r="K270" s="156">
        <f t="shared" ref="K270" si="228">ROUND((IF(D270="","",F270*J270)),2)</f>
        <v>0</v>
      </c>
      <c r="L270" s="158" t="e">
        <f t="shared" si="219"/>
        <v>#DIV/0!</v>
      </c>
      <c r="M270" s="2"/>
    </row>
    <row r="271" spans="1:13" s="3" customFormat="1" ht="30">
      <c r="A271" s="280" t="s">
        <v>693</v>
      </c>
      <c r="B271" s="280" t="s">
        <v>94</v>
      </c>
      <c r="C271" s="281" t="s">
        <v>627</v>
      </c>
      <c r="D271" s="282" t="s">
        <v>552</v>
      </c>
      <c r="E271" s="283" t="s">
        <v>105</v>
      </c>
      <c r="F271" s="284">
        <v>1</v>
      </c>
      <c r="G271" s="155"/>
      <c r="H271" s="156">
        <f t="shared" ref="H271:H275" si="229">F271*G271</f>
        <v>0</v>
      </c>
      <c r="I271" s="157" t="s">
        <v>85</v>
      </c>
      <c r="J271" s="156">
        <f t="shared" ref="J271:J275" si="230">IF(E271="","",IF(I271=$G$4,(G271*(1+$H$4)),(G271*(1+$H$5))))</f>
        <v>0</v>
      </c>
      <c r="K271" s="156">
        <f t="shared" ref="K271:K275" si="231">ROUND((IF(D271="","",F271*J271)),2)</f>
        <v>0</v>
      </c>
      <c r="L271" s="158" t="e">
        <f t="shared" si="219"/>
        <v>#DIV/0!</v>
      </c>
      <c r="M271" s="2"/>
    </row>
    <row r="272" spans="1:13" s="3" customFormat="1" ht="30">
      <c r="A272" s="280" t="s">
        <v>694</v>
      </c>
      <c r="B272" s="280" t="s">
        <v>94</v>
      </c>
      <c r="C272" s="281" t="s">
        <v>628</v>
      </c>
      <c r="D272" s="298" t="s">
        <v>553</v>
      </c>
      <c r="E272" s="283" t="s">
        <v>105</v>
      </c>
      <c r="F272" s="284">
        <v>1</v>
      </c>
      <c r="G272" s="155"/>
      <c r="H272" s="156">
        <f t="shared" si="229"/>
        <v>0</v>
      </c>
      <c r="I272" s="157" t="s">
        <v>85</v>
      </c>
      <c r="J272" s="156">
        <f t="shared" si="230"/>
        <v>0</v>
      </c>
      <c r="K272" s="156">
        <f t="shared" si="231"/>
        <v>0</v>
      </c>
      <c r="L272" s="158" t="e">
        <f t="shared" si="219"/>
        <v>#DIV/0!</v>
      </c>
      <c r="M272" s="2"/>
    </row>
    <row r="273" spans="1:13" s="3" customFormat="1" ht="30">
      <c r="A273" s="280" t="s">
        <v>695</v>
      </c>
      <c r="B273" s="280" t="s">
        <v>94</v>
      </c>
      <c r="C273" s="281" t="s">
        <v>629</v>
      </c>
      <c r="D273" s="298" t="s">
        <v>554</v>
      </c>
      <c r="E273" s="283" t="s">
        <v>105</v>
      </c>
      <c r="F273" s="284">
        <v>2</v>
      </c>
      <c r="G273" s="155"/>
      <c r="H273" s="156">
        <f t="shared" si="229"/>
        <v>0</v>
      </c>
      <c r="I273" s="157" t="s">
        <v>85</v>
      </c>
      <c r="J273" s="156">
        <f t="shared" si="230"/>
        <v>0</v>
      </c>
      <c r="K273" s="156">
        <f t="shared" si="231"/>
        <v>0</v>
      </c>
      <c r="L273" s="158" t="e">
        <f t="shared" si="219"/>
        <v>#DIV/0!</v>
      </c>
      <c r="M273" s="2"/>
    </row>
    <row r="274" spans="1:13" s="3" customFormat="1" ht="30">
      <c r="A274" s="280" t="s">
        <v>696</v>
      </c>
      <c r="B274" s="280" t="s">
        <v>94</v>
      </c>
      <c r="C274" s="281" t="s">
        <v>630</v>
      </c>
      <c r="D274" s="298" t="s">
        <v>555</v>
      </c>
      <c r="E274" s="283" t="s">
        <v>105</v>
      </c>
      <c r="F274" s="284">
        <v>1</v>
      </c>
      <c r="G274" s="155"/>
      <c r="H274" s="156">
        <f t="shared" si="229"/>
        <v>0</v>
      </c>
      <c r="I274" s="157" t="s">
        <v>85</v>
      </c>
      <c r="J274" s="156">
        <f t="shared" si="230"/>
        <v>0</v>
      </c>
      <c r="K274" s="156">
        <f t="shared" si="231"/>
        <v>0</v>
      </c>
      <c r="L274" s="158" t="e">
        <f t="shared" si="219"/>
        <v>#DIV/0!</v>
      </c>
      <c r="M274" s="2"/>
    </row>
    <row r="275" spans="1:13" s="3" customFormat="1">
      <c r="A275" s="280" t="s">
        <v>697</v>
      </c>
      <c r="B275" s="280" t="s">
        <v>94</v>
      </c>
      <c r="C275" s="281" t="s">
        <v>631</v>
      </c>
      <c r="D275" s="298" t="s">
        <v>556</v>
      </c>
      <c r="E275" s="283" t="s">
        <v>105</v>
      </c>
      <c r="F275" s="284">
        <v>1</v>
      </c>
      <c r="G275" s="155"/>
      <c r="H275" s="156">
        <f t="shared" si="229"/>
        <v>0</v>
      </c>
      <c r="I275" s="157" t="s">
        <v>85</v>
      </c>
      <c r="J275" s="156">
        <f t="shared" si="230"/>
        <v>0</v>
      </c>
      <c r="K275" s="156">
        <f t="shared" si="231"/>
        <v>0</v>
      </c>
      <c r="L275" s="158" t="e">
        <f t="shared" si="219"/>
        <v>#DIV/0!</v>
      </c>
      <c r="M275" s="2"/>
    </row>
    <row r="276" spans="1:13" s="3" customFormat="1">
      <c r="A276" s="280" t="s">
        <v>698</v>
      </c>
      <c r="B276" s="280" t="s">
        <v>94</v>
      </c>
      <c r="C276" s="281" t="s">
        <v>632</v>
      </c>
      <c r="D276" s="298" t="s">
        <v>557</v>
      </c>
      <c r="E276" s="283" t="s">
        <v>105</v>
      </c>
      <c r="F276" s="284">
        <v>1</v>
      </c>
      <c r="G276" s="155"/>
      <c r="H276" s="156">
        <f t="shared" si="220"/>
        <v>0</v>
      </c>
      <c r="I276" s="157" t="s">
        <v>85</v>
      </c>
      <c r="J276" s="156">
        <f>IF(E276="","",IF(I276=$G$4,(G276*(1+$H$4)),(G276*(1+$H$5))))</f>
        <v>0</v>
      </c>
      <c r="K276" s="156">
        <f t="shared" ref="K276" si="232">ROUND((IF(D276="","",F276*J276)),2)</f>
        <v>0</v>
      </c>
      <c r="L276" s="158" t="e">
        <f t="shared" si="219"/>
        <v>#DIV/0!</v>
      </c>
      <c r="M276" s="2"/>
    </row>
    <row r="277" spans="1:13" s="3" customFormat="1" ht="30">
      <c r="A277" s="280" t="s">
        <v>699</v>
      </c>
      <c r="B277" s="280" t="s">
        <v>94</v>
      </c>
      <c r="C277" s="281" t="s">
        <v>633</v>
      </c>
      <c r="D277" s="298" t="s">
        <v>566</v>
      </c>
      <c r="E277" s="283" t="s">
        <v>105</v>
      </c>
      <c r="F277" s="284">
        <v>1</v>
      </c>
      <c r="G277" s="155"/>
      <c r="H277" s="156">
        <f t="shared" ref="H277:H285" si="233">F277*G277</f>
        <v>0</v>
      </c>
      <c r="I277" s="157" t="s">
        <v>85</v>
      </c>
      <c r="J277" s="156">
        <f t="shared" ref="J277:J285" si="234">IF(E277="","",IF(I277=$G$4,(G277*(1+$H$4)),(G277*(1+$H$5))))</f>
        <v>0</v>
      </c>
      <c r="K277" s="156">
        <f t="shared" ref="K277:K285" si="235">ROUND((IF(D277="","",F277*J277)),2)</f>
        <v>0</v>
      </c>
      <c r="L277" s="158" t="e">
        <f t="shared" si="219"/>
        <v>#DIV/0!</v>
      </c>
      <c r="M277" s="2"/>
    </row>
    <row r="278" spans="1:13" s="3" customFormat="1">
      <c r="A278" s="280" t="s">
        <v>700</v>
      </c>
      <c r="B278" s="280" t="s">
        <v>94</v>
      </c>
      <c r="C278" s="281" t="s">
        <v>634</v>
      </c>
      <c r="D278" s="298" t="s">
        <v>567</v>
      </c>
      <c r="E278" s="283" t="s">
        <v>105</v>
      </c>
      <c r="F278" s="284">
        <v>1</v>
      </c>
      <c r="G278" s="155"/>
      <c r="H278" s="156">
        <f t="shared" si="233"/>
        <v>0</v>
      </c>
      <c r="I278" s="157" t="s">
        <v>85</v>
      </c>
      <c r="J278" s="156">
        <f t="shared" si="234"/>
        <v>0</v>
      </c>
      <c r="K278" s="156">
        <f t="shared" si="235"/>
        <v>0</v>
      </c>
      <c r="L278" s="158" t="e">
        <f t="shared" si="219"/>
        <v>#DIV/0!</v>
      </c>
      <c r="M278" s="2"/>
    </row>
    <row r="279" spans="1:13" s="3" customFormat="1">
      <c r="A279" s="280" t="s">
        <v>701</v>
      </c>
      <c r="B279" s="280" t="s">
        <v>94</v>
      </c>
      <c r="C279" s="281" t="s">
        <v>635</v>
      </c>
      <c r="D279" s="298" t="s">
        <v>711</v>
      </c>
      <c r="E279" s="283" t="s">
        <v>105</v>
      </c>
      <c r="F279" s="284">
        <v>2</v>
      </c>
      <c r="G279" s="155"/>
      <c r="H279" s="156">
        <f t="shared" si="233"/>
        <v>0</v>
      </c>
      <c r="I279" s="157" t="s">
        <v>85</v>
      </c>
      <c r="J279" s="156">
        <f t="shared" si="234"/>
        <v>0</v>
      </c>
      <c r="K279" s="156">
        <f t="shared" si="235"/>
        <v>0</v>
      </c>
      <c r="L279" s="158" t="e">
        <f t="shared" si="219"/>
        <v>#DIV/0!</v>
      </c>
      <c r="M279" s="2"/>
    </row>
    <row r="280" spans="1:13" s="3" customFormat="1">
      <c r="A280" s="280" t="s">
        <v>702</v>
      </c>
      <c r="B280" s="280" t="s">
        <v>94</v>
      </c>
      <c r="C280" s="281" t="s">
        <v>636</v>
      </c>
      <c r="D280" s="298" t="s">
        <v>712</v>
      </c>
      <c r="E280" s="283" t="s">
        <v>105</v>
      </c>
      <c r="F280" s="284">
        <v>1</v>
      </c>
      <c r="G280" s="155"/>
      <c r="H280" s="156">
        <f t="shared" si="233"/>
        <v>0</v>
      </c>
      <c r="I280" s="157" t="s">
        <v>85</v>
      </c>
      <c r="J280" s="156">
        <f t="shared" si="234"/>
        <v>0</v>
      </c>
      <c r="K280" s="156">
        <f t="shared" si="235"/>
        <v>0</v>
      </c>
      <c r="L280" s="158" t="e">
        <f t="shared" si="219"/>
        <v>#DIV/0!</v>
      </c>
      <c r="M280" s="2"/>
    </row>
    <row r="281" spans="1:13" s="3" customFormat="1">
      <c r="A281" s="280" t="s">
        <v>703</v>
      </c>
      <c r="B281" s="280" t="s">
        <v>94</v>
      </c>
      <c r="C281" s="281" t="s">
        <v>637</v>
      </c>
      <c r="D281" s="298" t="s">
        <v>713</v>
      </c>
      <c r="E281" s="283" t="s">
        <v>105</v>
      </c>
      <c r="F281" s="284">
        <v>1</v>
      </c>
      <c r="G281" s="155"/>
      <c r="H281" s="156">
        <f t="shared" si="233"/>
        <v>0</v>
      </c>
      <c r="I281" s="157" t="s">
        <v>85</v>
      </c>
      <c r="J281" s="156">
        <f t="shared" si="234"/>
        <v>0</v>
      </c>
      <c r="K281" s="156">
        <f t="shared" si="235"/>
        <v>0</v>
      </c>
      <c r="L281" s="158" t="e">
        <f t="shared" si="219"/>
        <v>#DIV/0!</v>
      </c>
      <c r="M281" s="2"/>
    </row>
    <row r="282" spans="1:13" s="3" customFormat="1">
      <c r="A282" s="280" t="s">
        <v>704</v>
      </c>
      <c r="B282" s="280" t="s">
        <v>94</v>
      </c>
      <c r="C282" s="281" t="s">
        <v>638</v>
      </c>
      <c r="D282" s="298" t="s">
        <v>718</v>
      </c>
      <c r="E282" s="283" t="s">
        <v>105</v>
      </c>
      <c r="F282" s="284">
        <v>1</v>
      </c>
      <c r="G282" s="155"/>
      <c r="H282" s="156">
        <f t="shared" si="233"/>
        <v>0</v>
      </c>
      <c r="I282" s="157" t="s">
        <v>85</v>
      </c>
      <c r="J282" s="156">
        <f t="shared" si="234"/>
        <v>0</v>
      </c>
      <c r="K282" s="156">
        <f t="shared" si="235"/>
        <v>0</v>
      </c>
      <c r="L282" s="158" t="e">
        <f t="shared" si="219"/>
        <v>#DIV/0!</v>
      </c>
      <c r="M282" s="2"/>
    </row>
    <row r="283" spans="1:13" s="3" customFormat="1">
      <c r="A283" s="280" t="s">
        <v>705</v>
      </c>
      <c r="B283" s="280" t="s">
        <v>94</v>
      </c>
      <c r="C283" s="281" t="s">
        <v>639</v>
      </c>
      <c r="D283" s="298" t="s">
        <v>715</v>
      </c>
      <c r="E283" s="283" t="s">
        <v>105</v>
      </c>
      <c r="F283" s="284">
        <v>1</v>
      </c>
      <c r="G283" s="155"/>
      <c r="H283" s="156">
        <f t="shared" si="233"/>
        <v>0</v>
      </c>
      <c r="I283" s="157" t="s">
        <v>85</v>
      </c>
      <c r="J283" s="156">
        <f t="shared" si="234"/>
        <v>0</v>
      </c>
      <c r="K283" s="156">
        <f t="shared" si="235"/>
        <v>0</v>
      </c>
      <c r="L283" s="158" t="e">
        <f t="shared" si="219"/>
        <v>#DIV/0!</v>
      </c>
      <c r="M283" s="2"/>
    </row>
    <row r="284" spans="1:13" s="3" customFormat="1" ht="30">
      <c r="A284" s="280" t="s">
        <v>706</v>
      </c>
      <c r="B284" s="280" t="s">
        <v>94</v>
      </c>
      <c r="C284" s="281" t="s">
        <v>640</v>
      </c>
      <c r="D284" s="298" t="s">
        <v>716</v>
      </c>
      <c r="E284" s="283" t="s">
        <v>105</v>
      </c>
      <c r="F284" s="284">
        <v>1</v>
      </c>
      <c r="G284" s="155"/>
      <c r="H284" s="156">
        <f t="shared" si="233"/>
        <v>0</v>
      </c>
      <c r="I284" s="157" t="s">
        <v>85</v>
      </c>
      <c r="J284" s="156">
        <f t="shared" si="234"/>
        <v>0</v>
      </c>
      <c r="K284" s="156">
        <f t="shared" si="235"/>
        <v>0</v>
      </c>
      <c r="L284" s="158" t="e">
        <f t="shared" si="219"/>
        <v>#DIV/0!</v>
      </c>
      <c r="M284" s="2"/>
    </row>
    <row r="285" spans="1:13" s="3" customFormat="1">
      <c r="A285" s="280" t="s">
        <v>707</v>
      </c>
      <c r="B285" s="280" t="s">
        <v>94</v>
      </c>
      <c r="C285" s="281" t="s">
        <v>641</v>
      </c>
      <c r="D285" s="298" t="s">
        <v>717</v>
      </c>
      <c r="E285" s="283" t="s">
        <v>105</v>
      </c>
      <c r="F285" s="284">
        <v>1</v>
      </c>
      <c r="G285" s="155"/>
      <c r="H285" s="156">
        <f t="shared" si="233"/>
        <v>0</v>
      </c>
      <c r="I285" s="157" t="s">
        <v>85</v>
      </c>
      <c r="J285" s="156">
        <f t="shared" si="234"/>
        <v>0</v>
      </c>
      <c r="K285" s="156">
        <f t="shared" si="235"/>
        <v>0</v>
      </c>
      <c r="L285" s="158" t="e">
        <f t="shared" si="219"/>
        <v>#DIV/0!</v>
      </c>
      <c r="M285" s="2"/>
    </row>
    <row r="286" spans="1:13" s="3" customFormat="1">
      <c r="A286" s="275" t="s">
        <v>123</v>
      </c>
      <c r="B286" s="276" t="s">
        <v>33</v>
      </c>
      <c r="C286" s="276" t="s">
        <v>33</v>
      </c>
      <c r="D286" s="277" t="s">
        <v>118</v>
      </c>
      <c r="E286" s="278" t="s">
        <v>33</v>
      </c>
      <c r="F286" s="279"/>
      <c r="G286" s="101"/>
      <c r="H286" s="151"/>
      <c r="I286" s="152"/>
      <c r="J286" s="151"/>
      <c r="K286" s="153">
        <f>SUM(K287:K289)</f>
        <v>0</v>
      </c>
      <c r="L286" s="154" t="e">
        <f t="shared" si="219"/>
        <v>#DIV/0!</v>
      </c>
      <c r="M286" s="2"/>
    </row>
    <row r="287" spans="1:13" s="3" customFormat="1" ht="45">
      <c r="A287" s="280" t="s">
        <v>124</v>
      </c>
      <c r="B287" s="280" t="s">
        <v>94</v>
      </c>
      <c r="C287" s="281" t="s">
        <v>359</v>
      </c>
      <c r="D287" s="282" t="s">
        <v>484</v>
      </c>
      <c r="E287" s="283" t="s">
        <v>105</v>
      </c>
      <c r="F287" s="284">
        <v>4</v>
      </c>
      <c r="G287" s="155"/>
      <c r="H287" s="156">
        <f t="shared" ref="H287:H292" si="236">G287*F287</f>
        <v>0</v>
      </c>
      <c r="I287" s="157" t="s">
        <v>85</v>
      </c>
      <c r="J287" s="156">
        <f t="shared" ref="J287:J292" si="237">IF(E287="","",IF(I287=$G$4,(G287*(1+$H$4)),(G287*(1+$H$5))))</f>
        <v>0</v>
      </c>
      <c r="K287" s="156">
        <f t="shared" ref="K287:K292" si="238">ROUND((IF(D287="","",F287*J287)),2)</f>
        <v>0</v>
      </c>
      <c r="L287" s="158" t="e">
        <f t="shared" si="219"/>
        <v>#DIV/0!</v>
      </c>
      <c r="M287" s="2"/>
    </row>
    <row r="288" spans="1:13" s="3" customFormat="1" ht="30">
      <c r="A288" s="280" t="s">
        <v>125</v>
      </c>
      <c r="B288" s="280" t="s">
        <v>94</v>
      </c>
      <c r="C288" s="281" t="s">
        <v>360</v>
      </c>
      <c r="D288" s="282" t="s">
        <v>733</v>
      </c>
      <c r="E288" s="283" t="s">
        <v>105</v>
      </c>
      <c r="F288" s="284">
        <v>2</v>
      </c>
      <c r="G288" s="155"/>
      <c r="H288" s="156">
        <f t="shared" ref="H288" si="239">G288*F288</f>
        <v>0</v>
      </c>
      <c r="I288" s="157" t="s">
        <v>85</v>
      </c>
      <c r="J288" s="156">
        <f t="shared" ref="J288" si="240">IF(E288="","",IF(I288=$G$4,(G288*(1+$H$4)),(G288*(1+$H$5))))</f>
        <v>0</v>
      </c>
      <c r="K288" s="156">
        <f t="shared" ref="K288" si="241">ROUND((IF(D288="","",F288*J288)),2)</f>
        <v>0</v>
      </c>
      <c r="L288" s="158" t="e">
        <f t="shared" ref="L288" si="242">IF(D288="","",K288/$K$297)</f>
        <v>#DIV/0!</v>
      </c>
      <c r="M288" s="2"/>
    </row>
    <row r="289" spans="1:14" s="3" customFormat="1" ht="30">
      <c r="A289" s="280" t="s">
        <v>162</v>
      </c>
      <c r="B289" s="280" t="s">
        <v>94</v>
      </c>
      <c r="C289" s="281" t="s">
        <v>361</v>
      </c>
      <c r="D289" s="282" t="s">
        <v>485</v>
      </c>
      <c r="E289" s="283" t="s">
        <v>105</v>
      </c>
      <c r="F289" s="284">
        <v>5</v>
      </c>
      <c r="G289" s="155"/>
      <c r="H289" s="156">
        <f t="shared" si="236"/>
        <v>0</v>
      </c>
      <c r="I289" s="157" t="s">
        <v>85</v>
      </c>
      <c r="J289" s="156">
        <f t="shared" si="237"/>
        <v>0</v>
      </c>
      <c r="K289" s="156">
        <f t="shared" si="238"/>
        <v>0</v>
      </c>
      <c r="L289" s="158" t="e">
        <f t="shared" si="219"/>
        <v>#DIV/0!</v>
      </c>
      <c r="M289" s="2"/>
    </row>
    <row r="290" spans="1:14" s="3" customFormat="1">
      <c r="A290" s="275" t="s">
        <v>126</v>
      </c>
      <c r="B290" s="276" t="s">
        <v>33</v>
      </c>
      <c r="C290" s="276" t="s">
        <v>33</v>
      </c>
      <c r="D290" s="277" t="s">
        <v>175</v>
      </c>
      <c r="E290" s="278" t="s">
        <v>33</v>
      </c>
      <c r="F290" s="279"/>
      <c r="G290" s="101"/>
      <c r="H290" s="151"/>
      <c r="I290" s="152"/>
      <c r="J290" s="151"/>
      <c r="K290" s="153">
        <f>SUM(K291:K295)</f>
        <v>0</v>
      </c>
      <c r="L290" s="154" t="e">
        <f t="shared" ref="L290" si="243">IF(D290="","",K290/$K$297)</f>
        <v>#DIV/0!</v>
      </c>
      <c r="M290" s="2"/>
    </row>
    <row r="291" spans="1:14" s="119" customFormat="1" ht="60">
      <c r="A291" s="280" t="s">
        <v>127</v>
      </c>
      <c r="B291" s="280" t="s">
        <v>94</v>
      </c>
      <c r="C291" s="281" t="s">
        <v>310</v>
      </c>
      <c r="D291" s="282" t="s">
        <v>559</v>
      </c>
      <c r="E291" s="283" t="s">
        <v>164</v>
      </c>
      <c r="F291" s="284">
        <v>8.1612069999999992</v>
      </c>
      <c r="G291" s="155"/>
      <c r="H291" s="156">
        <f t="shared" si="236"/>
        <v>0</v>
      </c>
      <c r="I291" s="157" t="s">
        <v>85</v>
      </c>
      <c r="J291" s="156">
        <f t="shared" si="237"/>
        <v>0</v>
      </c>
      <c r="K291" s="156">
        <f t="shared" si="238"/>
        <v>0</v>
      </c>
      <c r="L291" s="158" t="e">
        <f>IF(D291="","",K291/$K$297)</f>
        <v>#DIV/0!</v>
      </c>
      <c r="M291" s="110"/>
    </row>
    <row r="292" spans="1:14" s="3" customFormat="1" ht="105">
      <c r="A292" s="280" t="s">
        <v>157</v>
      </c>
      <c r="B292" s="280" t="s">
        <v>94</v>
      </c>
      <c r="C292" s="281" t="s">
        <v>296</v>
      </c>
      <c r="D292" s="282" t="s">
        <v>561</v>
      </c>
      <c r="E292" s="283" t="s">
        <v>105</v>
      </c>
      <c r="F292" s="284">
        <v>123</v>
      </c>
      <c r="G292" s="155"/>
      <c r="H292" s="156">
        <f t="shared" si="236"/>
        <v>0</v>
      </c>
      <c r="I292" s="157" t="s">
        <v>85</v>
      </c>
      <c r="J292" s="156">
        <f t="shared" si="237"/>
        <v>0</v>
      </c>
      <c r="K292" s="156">
        <f t="shared" si="238"/>
        <v>0</v>
      </c>
      <c r="L292" s="158" t="e">
        <f>IF(D292="","",K292/$K$297)</f>
        <v>#DIV/0!</v>
      </c>
      <c r="M292" s="2"/>
    </row>
    <row r="293" spans="1:14" s="3" customFormat="1" ht="120">
      <c r="A293" s="280" t="s">
        <v>158</v>
      </c>
      <c r="B293" s="280" t="s">
        <v>94</v>
      </c>
      <c r="C293" s="281" t="s">
        <v>297</v>
      </c>
      <c r="D293" s="282" t="s">
        <v>562</v>
      </c>
      <c r="E293" s="283" t="s">
        <v>105</v>
      </c>
      <c r="F293" s="284">
        <v>1</v>
      </c>
      <c r="G293" s="155"/>
      <c r="H293" s="156">
        <f t="shared" ref="H293:H294" si="244">G293*F293</f>
        <v>0</v>
      </c>
      <c r="I293" s="157" t="s">
        <v>85</v>
      </c>
      <c r="J293" s="156">
        <f t="shared" ref="J293:J294" si="245">IF(E293="","",IF(I293=$G$4,(G293*(1+$H$4)),(G293*(1+$H$5))))</f>
        <v>0</v>
      </c>
      <c r="K293" s="156">
        <f t="shared" ref="K293:K295" si="246">ROUND((IF(D293="","",F293*J293)),2)</f>
        <v>0</v>
      </c>
      <c r="L293" s="158" t="e">
        <f t="shared" ref="L293:L294" si="247">IF(D293="","",K293/$K$297)</f>
        <v>#DIV/0!</v>
      </c>
      <c r="M293" s="2"/>
    </row>
    <row r="294" spans="1:14" s="3" customFormat="1" ht="71.25" customHeight="1">
      <c r="A294" s="280" t="s">
        <v>168</v>
      </c>
      <c r="B294" s="280" t="s">
        <v>94</v>
      </c>
      <c r="C294" s="281" t="s">
        <v>301</v>
      </c>
      <c r="D294" s="282" t="s">
        <v>560</v>
      </c>
      <c r="E294" s="283" t="s">
        <v>105</v>
      </c>
      <c r="F294" s="284">
        <f>14.99999</f>
        <v>14.99999</v>
      </c>
      <c r="G294" s="155"/>
      <c r="H294" s="156">
        <f t="shared" si="244"/>
        <v>0</v>
      </c>
      <c r="I294" s="157" t="s">
        <v>85</v>
      </c>
      <c r="J294" s="156">
        <f t="shared" si="245"/>
        <v>0</v>
      </c>
      <c r="K294" s="156">
        <f t="shared" ref="K294" si="248">ROUND((IF(D294="","",F294*J294)),2)</f>
        <v>0</v>
      </c>
      <c r="L294" s="158" t="e">
        <f t="shared" si="247"/>
        <v>#DIV/0!</v>
      </c>
      <c r="M294" s="2"/>
    </row>
    <row r="295" spans="1:14" s="3" customFormat="1" ht="30">
      <c r="A295" s="280" t="s">
        <v>169</v>
      </c>
      <c r="B295" s="280" t="s">
        <v>94</v>
      </c>
      <c r="C295" s="281" t="s">
        <v>362</v>
      </c>
      <c r="D295" s="282" t="s">
        <v>749</v>
      </c>
      <c r="E295" s="283" t="s">
        <v>105</v>
      </c>
      <c r="F295" s="284">
        <v>1</v>
      </c>
      <c r="G295" s="155"/>
      <c r="H295" s="156">
        <f t="shared" ref="H295" si="249">G295*F295</f>
        <v>0</v>
      </c>
      <c r="I295" s="157" t="s">
        <v>85</v>
      </c>
      <c r="J295" s="156">
        <f t="shared" ref="J295" si="250">IF(E295="","",IF(I295=$G$4,(G295*(1+$H$4)),(G295*(1+$H$5))))</f>
        <v>0</v>
      </c>
      <c r="K295" s="156">
        <f t="shared" si="246"/>
        <v>0</v>
      </c>
      <c r="L295" s="158" t="e">
        <f t="shared" ref="L295" si="251">IF(D295="","",K295/$K$297)</f>
        <v>#DIV/0!</v>
      </c>
      <c r="M295" s="2"/>
    </row>
    <row r="296" spans="1:14" s="119" customFormat="1">
      <c r="A296" s="120"/>
      <c r="B296" s="121"/>
      <c r="C296" s="121"/>
      <c r="D296" s="122"/>
      <c r="E296" s="121"/>
      <c r="F296" s="95"/>
      <c r="G296" s="102"/>
      <c r="H296" s="123"/>
      <c r="I296" s="124"/>
      <c r="J296" s="123"/>
      <c r="K296" s="125"/>
      <c r="L296" s="126"/>
    </row>
    <row r="297" spans="1:14" s="210" customFormat="1" ht="15" customHeight="1">
      <c r="A297" s="417"/>
      <c r="B297" s="417"/>
      <c r="C297" s="417"/>
      <c r="D297" s="417"/>
      <c r="E297" s="417"/>
      <c r="F297" s="417"/>
      <c r="G297" s="418"/>
      <c r="H297" s="205"/>
      <c r="I297" s="206"/>
      <c r="J297" s="207"/>
      <c r="K297" s="208">
        <f>K17+K31+K48+K60+K76+K82+K93+K110+K121+K130+K140+K184+K242+K253</f>
        <v>0</v>
      </c>
      <c r="L297" s="209" t="e">
        <f>L17+L31+L48+L60+L76+L82+L93+L110+L121+L130+L140+L184+L242+L253</f>
        <v>#DIV/0!</v>
      </c>
    </row>
    <row r="298" spans="1:14" s="110" customFormat="1" ht="15" customHeight="1">
      <c r="A298" s="120"/>
      <c r="B298" s="127"/>
      <c r="C298" s="127"/>
      <c r="D298" s="128"/>
      <c r="E298" s="129"/>
      <c r="F298" s="96"/>
      <c r="G298" s="103"/>
      <c r="H298" s="130"/>
      <c r="I298" s="131"/>
      <c r="J298" s="130"/>
      <c r="K298" s="130"/>
      <c r="L298" s="132"/>
    </row>
    <row r="299" spans="1:14" s="2" customFormat="1">
      <c r="A299" s="59"/>
      <c r="B299" s="60"/>
      <c r="C299" s="60"/>
      <c r="D299" s="60"/>
      <c r="E299" s="60"/>
      <c r="F299" s="60"/>
      <c r="G299" s="187"/>
      <c r="H299" s="187"/>
      <c r="I299" s="60"/>
      <c r="J299" s="188" t="s">
        <v>36</v>
      </c>
      <c r="K299" s="189"/>
      <c r="L299" s="190"/>
    </row>
    <row r="300" spans="1:14" s="2" customFormat="1" ht="15" customHeight="1">
      <c r="A300" s="420" t="s">
        <v>59</v>
      </c>
      <c r="B300" s="421"/>
      <c r="C300" s="421"/>
      <c r="D300" s="421"/>
      <c r="E300" s="421"/>
      <c r="F300" s="421"/>
      <c r="G300" s="421"/>
      <c r="H300" s="422"/>
      <c r="I300" s="191"/>
      <c r="J300" s="192" t="s">
        <v>50</v>
      </c>
      <c r="K300" s="426">
        <f>K297</f>
        <v>0</v>
      </c>
      <c r="L300" s="426"/>
    </row>
    <row r="301" spans="1:14" s="2" customFormat="1" ht="14.25" customHeight="1">
      <c r="A301" s="423"/>
      <c r="B301" s="424"/>
      <c r="C301" s="424"/>
      <c r="D301" s="424"/>
      <c r="E301" s="424"/>
      <c r="F301" s="424"/>
      <c r="G301" s="424"/>
      <c r="H301" s="425"/>
      <c r="I301" s="191"/>
      <c r="J301" s="193" t="s">
        <v>17</v>
      </c>
      <c r="K301" s="194">
        <v>6</v>
      </c>
      <c r="L301" s="195" t="s">
        <v>25</v>
      </c>
      <c r="N301" s="274"/>
    </row>
    <row r="302" spans="1:14" s="2" customFormat="1" ht="4.5" customHeight="1">
      <c r="A302" s="413"/>
      <c r="B302" s="414"/>
      <c r="C302" s="414"/>
      <c r="D302" s="415"/>
      <c r="E302" s="415"/>
      <c r="F302" s="415"/>
      <c r="G302" s="415"/>
      <c r="H302" s="415"/>
      <c r="I302" s="415"/>
      <c r="J302" s="415"/>
      <c r="K302" s="415"/>
      <c r="L302" s="416"/>
    </row>
    <row r="303" spans="1:14" s="110" customFormat="1" ht="7.5" customHeight="1">
      <c r="A303" s="119"/>
      <c r="B303" s="119"/>
      <c r="C303" s="119"/>
      <c r="D303" s="133"/>
      <c r="E303" s="134"/>
      <c r="F303" s="97"/>
      <c r="G303" s="104"/>
      <c r="H303" s="104"/>
      <c r="I303" s="135"/>
      <c r="J303" s="104"/>
      <c r="K303" s="136"/>
      <c r="L303" s="119"/>
    </row>
    <row r="305" spans="3:11" s="79" customFormat="1" ht="19.5" customHeight="1">
      <c r="D305" s="183" t="s">
        <v>364</v>
      </c>
      <c r="E305" s="184"/>
      <c r="F305" s="184"/>
      <c r="G305" s="105"/>
      <c r="H305" s="105"/>
      <c r="I305" s="98"/>
      <c r="J305" s="105"/>
      <c r="K305" s="137"/>
    </row>
    <row r="306" spans="3:11" ht="15.75" hidden="1">
      <c r="C306" s="138"/>
      <c r="D306" s="185"/>
      <c r="E306" s="74"/>
      <c r="F306" s="74"/>
      <c r="G306" s="106"/>
      <c r="H306" s="106"/>
      <c r="I306" s="94"/>
      <c r="J306" s="106"/>
    </row>
    <row r="307" spans="3:11" ht="15.75" hidden="1">
      <c r="C307" s="138"/>
      <c r="D307" s="185"/>
      <c r="E307" s="74"/>
      <c r="F307" s="74"/>
      <c r="G307" s="106"/>
      <c r="H307" s="106"/>
      <c r="I307" s="94"/>
      <c r="J307" s="106"/>
    </row>
    <row r="308" spans="3:11" ht="15.75" hidden="1">
      <c r="C308" s="138"/>
      <c r="D308" s="185"/>
      <c r="E308" s="74"/>
      <c r="F308" s="74"/>
      <c r="G308" s="106"/>
      <c r="H308" s="106"/>
      <c r="I308" s="94"/>
      <c r="J308" s="106"/>
    </row>
    <row r="309" spans="3:11" ht="15.75" hidden="1">
      <c r="C309" s="138"/>
      <c r="D309" s="185"/>
      <c r="E309" s="74"/>
      <c r="F309" s="74"/>
      <c r="G309" s="106"/>
      <c r="H309" s="106"/>
      <c r="I309" s="94"/>
      <c r="J309" s="106"/>
    </row>
    <row r="310" spans="3:11" ht="15.75" hidden="1">
      <c r="C310" s="138"/>
      <c r="D310" s="185"/>
      <c r="E310" s="74"/>
      <c r="F310" s="74"/>
      <c r="G310" s="106"/>
      <c r="H310" s="106"/>
      <c r="I310" s="94"/>
      <c r="J310" s="106"/>
    </row>
    <row r="311" spans="3:11" ht="15.75" hidden="1">
      <c r="C311" s="138"/>
      <c r="D311" s="185"/>
      <c r="E311" s="74"/>
      <c r="F311" s="74"/>
      <c r="G311" s="106"/>
      <c r="H311" s="106"/>
      <c r="I311" s="94"/>
      <c r="J311" s="106"/>
    </row>
    <row r="312" spans="3:11" ht="8.25" customHeight="1">
      <c r="C312" s="138"/>
      <c r="D312" s="185"/>
      <c r="E312" s="5"/>
      <c r="F312" s="1"/>
    </row>
    <row r="313" spans="3:11" s="139" customFormat="1" ht="24" customHeight="1">
      <c r="D313" s="186" t="s">
        <v>365</v>
      </c>
      <c r="E313" s="442" t="s">
        <v>366</v>
      </c>
      <c r="F313" s="442"/>
      <c r="G313" s="108"/>
      <c r="H313" s="108"/>
      <c r="J313" s="108"/>
      <c r="K313" s="108"/>
    </row>
    <row r="314" spans="3:11" s="1" customFormat="1" ht="18.75" customHeight="1">
      <c r="D314" s="165" t="s">
        <v>494</v>
      </c>
      <c r="E314" s="443">
        <v>44896</v>
      </c>
      <c r="F314" s="443"/>
      <c r="G314" s="107"/>
      <c r="H314" s="72"/>
      <c r="J314" s="72"/>
      <c r="K314" s="72"/>
    </row>
    <row r="315" spans="3:11" s="1" customFormat="1" ht="31.5">
      <c r="D315" s="166" t="s">
        <v>604</v>
      </c>
      <c r="E315" s="444">
        <v>44743</v>
      </c>
      <c r="F315" s="444"/>
      <c r="G315" s="107"/>
      <c r="H315" s="72"/>
      <c r="J315" s="72"/>
      <c r="K315" s="72"/>
    </row>
    <row r="316" spans="3:11" ht="18.75" customHeight="1">
      <c r="D316" s="182" t="s">
        <v>246</v>
      </c>
      <c r="E316" s="441">
        <v>44621</v>
      </c>
      <c r="F316" s="441"/>
    </row>
    <row r="317" spans="3:11" ht="18.75" customHeight="1">
      <c r="D317" s="182" t="s">
        <v>369</v>
      </c>
      <c r="E317" s="441">
        <v>44835</v>
      </c>
      <c r="F317" s="441"/>
    </row>
    <row r="318" spans="3:11" ht="18.75" customHeight="1">
      <c r="D318" s="176" t="s">
        <v>375</v>
      </c>
      <c r="E318" s="440">
        <v>44835</v>
      </c>
      <c r="F318" s="440"/>
    </row>
    <row r="319" spans="3:11" ht="18.75" customHeight="1">
      <c r="D319" s="182" t="s">
        <v>370</v>
      </c>
      <c r="E319" s="441">
        <v>44835</v>
      </c>
      <c r="F319" s="441"/>
      <c r="G319" s="80"/>
    </row>
    <row r="320" spans="3:11" ht="18.75" customHeight="1">
      <c r="D320" s="176" t="s">
        <v>367</v>
      </c>
      <c r="E320" s="440">
        <v>44682</v>
      </c>
      <c r="F320" s="440"/>
      <c r="G320" s="80"/>
    </row>
    <row r="321" spans="4:7" ht="18.75" customHeight="1">
      <c r="D321" s="182" t="s">
        <v>244</v>
      </c>
      <c r="E321" s="441">
        <v>44805</v>
      </c>
      <c r="F321" s="441"/>
      <c r="G321" s="80"/>
    </row>
    <row r="322" spans="4:7" ht="18.75" customHeight="1">
      <c r="D322" s="182" t="s">
        <v>371</v>
      </c>
      <c r="E322" s="441">
        <v>44652</v>
      </c>
      <c r="F322" s="441"/>
    </row>
  </sheetData>
  <sheetProtection password="87F8" sheet="1" objects="1" scenarios="1"/>
  <autoFilter ref="A17:L17"/>
  <mergeCells count="51">
    <mergeCell ref="A9:L9"/>
    <mergeCell ref="B4:E4"/>
    <mergeCell ref="B5:E5"/>
    <mergeCell ref="C11:D11"/>
    <mergeCell ref="E11:F11"/>
    <mergeCell ref="A12:B12"/>
    <mergeCell ref="A11:B11"/>
    <mergeCell ref="C10:D10"/>
    <mergeCell ref="G10:L10"/>
    <mergeCell ref="G11:L11"/>
    <mergeCell ref="E10:F10"/>
    <mergeCell ref="A10:B10"/>
    <mergeCell ref="C12:D12"/>
    <mergeCell ref="G12:L12"/>
    <mergeCell ref="E12:F12"/>
    <mergeCell ref="A1:L1"/>
    <mergeCell ref="A6:L6"/>
    <mergeCell ref="A8:L8"/>
    <mergeCell ref="A7:L7"/>
    <mergeCell ref="F4:F5"/>
    <mergeCell ref="G2:H2"/>
    <mergeCell ref="B2:E2"/>
    <mergeCell ref="B3:E3"/>
    <mergeCell ref="E320:F320"/>
    <mergeCell ref="E321:F321"/>
    <mergeCell ref="E322:F322"/>
    <mergeCell ref="E313:F313"/>
    <mergeCell ref="E314:F314"/>
    <mergeCell ref="E316:F316"/>
    <mergeCell ref="E317:F317"/>
    <mergeCell ref="E318:F318"/>
    <mergeCell ref="E319:F319"/>
    <mergeCell ref="E315:F315"/>
    <mergeCell ref="A13:B13"/>
    <mergeCell ref="C13:D13"/>
    <mergeCell ref="E13:F13"/>
    <mergeCell ref="G13:L13"/>
    <mergeCell ref="G15:H15"/>
    <mergeCell ref="I15:I16"/>
    <mergeCell ref="A14:L14"/>
    <mergeCell ref="J15:K15"/>
    <mergeCell ref="B15:C15"/>
    <mergeCell ref="D15:D16"/>
    <mergeCell ref="E15:E16"/>
    <mergeCell ref="L15:L16"/>
    <mergeCell ref="A302:L302"/>
    <mergeCell ref="A297:G297"/>
    <mergeCell ref="A15:A16"/>
    <mergeCell ref="A300:H301"/>
    <mergeCell ref="K300:L300"/>
    <mergeCell ref="F15:F16"/>
  </mergeCells>
  <phoneticPr fontId="13" type="noConversion"/>
  <dataValidations count="2">
    <dataValidation type="list" allowBlank="1" showInputMessage="1" showErrorMessage="1" sqref="G2">
      <formula1>"NÃO DESONERADO, DESONERADO"</formula1>
    </dataValidation>
    <dataValidation type="list" allowBlank="1" showInputMessage="1" showErrorMessage="1" sqref="I17:I296">
      <formula1>$G$4:$G$5</formula1>
    </dataValidation>
  </dataValidations>
  <printOptions horizontalCentered="1"/>
  <pageMargins left="0.47244094488188981" right="0.47244094488188981" top="0.31496062992125984" bottom="0.51181102362204722" header="0.31496062992125984" footer="0.31496062992125984"/>
  <pageSetup paperSize="9" scale="65" fitToHeight="0"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90"/>
  <sheetViews>
    <sheetView showGridLines="0" topLeftCell="A22" zoomScaleSheetLayoutView="100" workbookViewId="0">
      <selection activeCell="C4" sqref="C4:D5"/>
    </sheetView>
  </sheetViews>
  <sheetFormatPr defaultColWidth="9.140625" defaultRowHeight="15"/>
  <cols>
    <col min="1" max="1" width="15.28515625" style="1" customWidth="1"/>
    <col min="2" max="2" width="50" style="1" customWidth="1"/>
    <col min="3" max="3" width="11.28515625" style="1" customWidth="1"/>
    <col min="4" max="4" width="15" style="1" customWidth="1"/>
    <col min="5" max="5" width="11.5703125" style="1" hidden="1" customWidth="1"/>
    <col min="6" max="6" width="19.85546875" style="1" customWidth="1"/>
    <col min="7" max="7" width="17.42578125" style="1" customWidth="1"/>
    <col min="8" max="16384" width="9.140625" style="1"/>
  </cols>
  <sheetData>
    <row r="1" spans="1:11" s="2" customFormat="1" ht="4.5" customHeight="1">
      <c r="A1" s="413"/>
      <c r="B1" s="415"/>
      <c r="C1" s="415"/>
      <c r="D1" s="415"/>
      <c r="E1" s="415"/>
      <c r="F1" s="415"/>
      <c r="G1" s="416"/>
    </row>
    <row r="2" spans="1:11" s="2" customFormat="1" ht="29.25" customHeight="1">
      <c r="A2" s="31" t="s">
        <v>811</v>
      </c>
      <c r="B2" s="69"/>
      <c r="C2" s="77" t="s">
        <v>83</v>
      </c>
      <c r="D2" s="489" t="s">
        <v>86</v>
      </c>
      <c r="E2" s="490"/>
      <c r="F2" s="57"/>
      <c r="G2" s="36"/>
    </row>
    <row r="3" spans="1:11" s="2" customFormat="1" ht="47.25" customHeight="1">
      <c r="A3" s="31" t="s">
        <v>26</v>
      </c>
      <c r="B3" s="68" t="s">
        <v>406</v>
      </c>
      <c r="C3" s="67" t="s">
        <v>405</v>
      </c>
      <c r="D3" s="52" t="s">
        <v>70</v>
      </c>
      <c r="E3" s="58">
        <v>44896</v>
      </c>
      <c r="F3" s="54"/>
      <c r="G3" s="6"/>
    </row>
    <row r="4" spans="1:11" s="2" customFormat="1" ht="29.25" customHeight="1">
      <c r="A4" s="31" t="s">
        <v>3</v>
      </c>
      <c r="B4" s="68" t="s">
        <v>407</v>
      </c>
      <c r="C4" s="578"/>
      <c r="D4" s="579"/>
      <c r="E4" s="56" t="s">
        <v>95</v>
      </c>
      <c r="F4" s="70"/>
      <c r="G4" s="6"/>
    </row>
    <row r="5" spans="1:11" s="2" customFormat="1" ht="29.25" customHeight="1">
      <c r="A5" s="31" t="s">
        <v>27</v>
      </c>
      <c r="B5" s="69" t="s">
        <v>810</v>
      </c>
      <c r="C5" s="580"/>
      <c r="D5" s="581"/>
      <c r="E5" s="61">
        <v>0.20925856497550321</v>
      </c>
      <c r="F5" s="55"/>
      <c r="G5" s="7"/>
    </row>
    <row r="6" spans="1:11" s="2" customFormat="1" ht="4.5" customHeight="1">
      <c r="A6" s="413"/>
      <c r="B6" s="415"/>
      <c r="C6" s="415"/>
      <c r="D6" s="415"/>
      <c r="E6" s="415"/>
      <c r="F6" s="415"/>
      <c r="G6" s="416"/>
    </row>
    <row r="7" spans="1:11" s="2" customFormat="1" ht="31.5" customHeight="1">
      <c r="A7" s="449" t="s">
        <v>74</v>
      </c>
      <c r="B7" s="450"/>
      <c r="C7" s="450"/>
      <c r="D7" s="450"/>
      <c r="E7" s="450"/>
      <c r="F7" s="450"/>
      <c r="G7" s="451"/>
    </row>
    <row r="8" spans="1:11" s="2" customFormat="1" ht="4.5" customHeight="1">
      <c r="A8" s="413"/>
      <c r="B8" s="415"/>
      <c r="C8" s="415"/>
      <c r="D8" s="415"/>
      <c r="E8" s="415"/>
      <c r="F8" s="415"/>
      <c r="G8" s="416"/>
    </row>
    <row r="9" spans="1:11" s="2" customFormat="1" ht="20.100000000000001" customHeight="1">
      <c r="A9" s="470" t="s">
        <v>4</v>
      </c>
      <c r="B9" s="472"/>
      <c r="C9" s="472"/>
      <c r="D9" s="472"/>
      <c r="E9" s="472"/>
      <c r="F9" s="472"/>
      <c r="G9" s="473"/>
      <c r="K9"/>
    </row>
    <row r="10" spans="1:11" s="2" customFormat="1" ht="19.5" customHeight="1">
      <c r="A10" s="334" t="s">
        <v>5</v>
      </c>
      <c r="B10" s="334" t="s">
        <v>6</v>
      </c>
      <c r="C10" s="477" t="s">
        <v>7</v>
      </c>
      <c r="D10" s="477"/>
      <c r="E10" s="491" t="s">
        <v>8</v>
      </c>
      <c r="F10" s="492"/>
      <c r="G10" s="493"/>
    </row>
    <row r="11" spans="1:11" s="2" customFormat="1" ht="13.5" customHeight="1">
      <c r="A11" s="280" t="s">
        <v>35</v>
      </c>
      <c r="B11" s="280" t="s">
        <v>9</v>
      </c>
      <c r="C11" s="478">
        <v>44841</v>
      </c>
      <c r="D11" s="479"/>
      <c r="E11" s="494" t="s">
        <v>363</v>
      </c>
      <c r="F11" s="495"/>
      <c r="G11" s="496"/>
    </row>
    <row r="12" spans="1:11" s="2" customFormat="1" ht="13.5" customHeight="1">
      <c r="A12" s="24" t="s">
        <v>33</v>
      </c>
      <c r="B12" s="24" t="s">
        <v>33</v>
      </c>
      <c r="C12" s="474" t="s">
        <v>33</v>
      </c>
      <c r="D12" s="475"/>
      <c r="E12" s="462" t="s">
        <v>33</v>
      </c>
      <c r="F12" s="467"/>
      <c r="G12" s="463"/>
    </row>
    <row r="13" spans="1:11" s="2" customFormat="1" ht="13.5" customHeight="1">
      <c r="A13" s="24" t="s">
        <v>33</v>
      </c>
      <c r="B13" s="24" t="s">
        <v>33</v>
      </c>
      <c r="C13" s="474" t="s">
        <v>33</v>
      </c>
      <c r="D13" s="475"/>
      <c r="E13" s="462" t="s">
        <v>33</v>
      </c>
      <c r="F13" s="467"/>
      <c r="G13" s="463"/>
    </row>
    <row r="14" spans="1:11" s="2" customFormat="1" ht="4.5" customHeight="1">
      <c r="A14" s="476"/>
      <c r="B14" s="476"/>
      <c r="C14" s="476"/>
      <c r="D14" s="476"/>
      <c r="E14" s="476"/>
      <c r="F14" s="476"/>
      <c r="G14" s="476"/>
    </row>
    <row r="15" spans="1:11" s="2" customFormat="1" ht="17.25" customHeight="1">
      <c r="A15" s="419" t="s">
        <v>10</v>
      </c>
      <c r="B15" s="480" t="s">
        <v>76</v>
      </c>
      <c r="C15" s="481"/>
      <c r="D15" s="481"/>
      <c r="E15" s="482"/>
      <c r="F15" s="432" t="s">
        <v>92</v>
      </c>
      <c r="G15" s="438" t="s">
        <v>80</v>
      </c>
    </row>
    <row r="16" spans="1:11" s="2" customFormat="1" ht="17.25" customHeight="1">
      <c r="A16" s="419"/>
      <c r="B16" s="483"/>
      <c r="C16" s="484"/>
      <c r="D16" s="484"/>
      <c r="E16" s="485"/>
      <c r="F16" s="434"/>
      <c r="G16" s="439"/>
    </row>
    <row r="17" spans="1:7" s="3" customFormat="1" ht="15" customHeight="1">
      <c r="A17" s="276">
        <v>1</v>
      </c>
      <c r="B17" s="277" t="s">
        <v>104</v>
      </c>
      <c r="C17" s="320" t="s">
        <v>33</v>
      </c>
      <c r="D17" s="26" t="s">
        <v>33</v>
      </c>
      <c r="E17" s="26"/>
      <c r="F17" s="27">
        <f>'Planilha Orçamentária'!K17</f>
        <v>0</v>
      </c>
      <c r="G17" s="22" t="e">
        <f>'Planilha Orçamentária'!L17</f>
        <v>#DIV/0!</v>
      </c>
    </row>
    <row r="18" spans="1:7" s="3" customFormat="1" hidden="1">
      <c r="A18" s="321" t="s">
        <v>11</v>
      </c>
      <c r="B18" s="322" t="s">
        <v>258</v>
      </c>
      <c r="C18" s="323"/>
      <c r="D18" s="21"/>
      <c r="E18" s="21"/>
      <c r="F18" s="30">
        <f>'Planilha Orçamentária'!K18</f>
        <v>0</v>
      </c>
      <c r="G18" s="75" t="e">
        <f>'Planilha Orçamentária'!L18</f>
        <v>#DIV/0!</v>
      </c>
    </row>
    <row r="19" spans="1:7" s="3" customFormat="1" hidden="1">
      <c r="A19" s="321" t="s">
        <v>19</v>
      </c>
      <c r="B19" s="322" t="s">
        <v>174</v>
      </c>
      <c r="C19" s="323"/>
      <c r="D19" s="21"/>
      <c r="E19" s="21"/>
      <c r="F19" s="30">
        <f>'Planilha Orçamentária'!K21</f>
        <v>0</v>
      </c>
      <c r="G19" s="75" t="e">
        <f>'Planilha Orçamentária'!L21</f>
        <v>#DIV/0!</v>
      </c>
    </row>
    <row r="20" spans="1:7" s="3" customFormat="1" hidden="1">
      <c r="A20" s="321" t="s">
        <v>13</v>
      </c>
      <c r="B20" s="322" t="s">
        <v>175</v>
      </c>
      <c r="C20" s="323"/>
      <c r="D20" s="21"/>
      <c r="E20" s="21"/>
      <c r="F20" s="30">
        <f>'Planilha Orçamentária'!K27</f>
        <v>0</v>
      </c>
      <c r="G20" s="75" t="e">
        <f>'Planilha Orçamentária'!L27</f>
        <v>#DIV/0!</v>
      </c>
    </row>
    <row r="21" spans="1:7" s="3" customFormat="1" ht="15" hidden="1" customHeight="1">
      <c r="A21" s="281"/>
      <c r="B21" s="324"/>
      <c r="C21" s="325"/>
      <c r="D21" s="8"/>
      <c r="E21" s="8"/>
      <c r="F21" s="9"/>
      <c r="G21" s="10"/>
    </row>
    <row r="22" spans="1:7" s="3" customFormat="1">
      <c r="A22" s="276">
        <v>2</v>
      </c>
      <c r="B22" s="277" t="s">
        <v>69</v>
      </c>
      <c r="C22" s="320" t="s">
        <v>33</v>
      </c>
      <c r="D22" s="26" t="s">
        <v>33</v>
      </c>
      <c r="E22" s="26"/>
      <c r="F22" s="27">
        <f>'Planilha Orçamentária'!K31</f>
        <v>0</v>
      </c>
      <c r="G22" s="76" t="e">
        <f>'Planilha Orçamentária'!L31</f>
        <v>#DIV/0!</v>
      </c>
    </row>
    <row r="23" spans="1:7" s="3" customFormat="1" hidden="1">
      <c r="A23" s="321" t="s">
        <v>15</v>
      </c>
      <c r="B23" s="322" t="s">
        <v>196</v>
      </c>
      <c r="C23" s="323"/>
      <c r="D23" s="21"/>
      <c r="E23" s="21"/>
      <c r="F23" s="30">
        <f>'Planilha Orçamentária'!K32</f>
        <v>0</v>
      </c>
      <c r="G23" s="75" t="e">
        <f>'Planilha Orçamentária'!L32</f>
        <v>#DIV/0!</v>
      </c>
    </row>
    <row r="24" spans="1:7" s="3" customFormat="1" hidden="1">
      <c r="A24" s="321" t="s">
        <v>251</v>
      </c>
      <c r="B24" s="322" t="s">
        <v>250</v>
      </c>
      <c r="C24" s="323"/>
      <c r="D24" s="21"/>
      <c r="E24" s="21"/>
      <c r="F24" s="30">
        <f>'Planilha Orçamentária'!K44</f>
        <v>0</v>
      </c>
      <c r="G24" s="75" t="e">
        <f>'Planilha Orçamentária'!L44</f>
        <v>#DIV/0!</v>
      </c>
    </row>
    <row r="25" spans="1:7" s="3" customFormat="1" hidden="1">
      <c r="A25" s="281"/>
      <c r="B25" s="324"/>
      <c r="C25" s="325"/>
      <c r="D25" s="8"/>
      <c r="E25" s="8"/>
      <c r="F25" s="9"/>
      <c r="G25" s="10"/>
    </row>
    <row r="26" spans="1:7" s="3" customFormat="1">
      <c r="A26" s="276">
        <v>3</v>
      </c>
      <c r="B26" s="277" t="s">
        <v>98</v>
      </c>
      <c r="C26" s="320" t="s">
        <v>33</v>
      </c>
      <c r="D26" s="26" t="s">
        <v>33</v>
      </c>
      <c r="E26" s="26"/>
      <c r="F26" s="27">
        <f>'Planilha Orçamentária'!K48</f>
        <v>0</v>
      </c>
      <c r="G26" s="76" t="e">
        <f>'Planilha Orçamentária'!L48</f>
        <v>#DIV/0!</v>
      </c>
    </row>
    <row r="27" spans="1:7" s="3" customFormat="1" hidden="1">
      <c r="A27" s="321" t="s">
        <v>221</v>
      </c>
      <c r="B27" s="322" t="s">
        <v>248</v>
      </c>
      <c r="C27" s="323"/>
      <c r="D27" s="21"/>
      <c r="E27" s="21"/>
      <c r="F27" s="30">
        <f>'Planilha Orçamentária'!K49</f>
        <v>0</v>
      </c>
      <c r="G27" s="75" t="e">
        <f>'Planilha Orçamentária'!L49</f>
        <v>#DIV/0!</v>
      </c>
    </row>
    <row r="28" spans="1:7" s="3" customFormat="1" hidden="1">
      <c r="A28" s="321" t="s">
        <v>402</v>
      </c>
      <c r="B28" s="322" t="s">
        <v>192</v>
      </c>
      <c r="C28" s="323"/>
      <c r="D28" s="21"/>
      <c r="E28" s="21"/>
      <c r="F28" s="30">
        <f>'Planilha Orçamentária'!K51</f>
        <v>0</v>
      </c>
      <c r="G28" s="75" t="e">
        <f>'Planilha Orçamentária'!L51</f>
        <v>#DIV/0!</v>
      </c>
    </row>
    <row r="29" spans="1:7" s="3" customFormat="1" hidden="1">
      <c r="A29" s="281"/>
      <c r="B29" s="324"/>
      <c r="C29" s="325"/>
      <c r="D29" s="8"/>
      <c r="E29" s="8"/>
      <c r="F29" s="9"/>
      <c r="G29" s="10"/>
    </row>
    <row r="30" spans="1:7" s="3" customFormat="1">
      <c r="A30" s="276">
        <v>4</v>
      </c>
      <c r="B30" s="277" t="s">
        <v>100</v>
      </c>
      <c r="C30" s="320" t="s">
        <v>33</v>
      </c>
      <c r="D30" s="26" t="s">
        <v>33</v>
      </c>
      <c r="E30" s="26"/>
      <c r="F30" s="27">
        <f>'Planilha Orçamentária'!K60</f>
        <v>0</v>
      </c>
      <c r="G30" s="76" t="e">
        <f>'Planilha Orçamentária'!L60</f>
        <v>#DIV/0!</v>
      </c>
    </row>
    <row r="31" spans="1:7" s="3" customFormat="1" hidden="1">
      <c r="A31" s="321" t="s">
        <v>20</v>
      </c>
      <c r="B31" s="322" t="s">
        <v>471</v>
      </c>
      <c r="C31" s="323"/>
      <c r="D31" s="21"/>
      <c r="E31" s="21"/>
      <c r="F31" s="30">
        <f>'Planilha Orçamentária'!K61</f>
        <v>0</v>
      </c>
      <c r="G31" s="75" t="e">
        <f>'Planilha Orçamentária'!L61</f>
        <v>#DIV/0!</v>
      </c>
    </row>
    <row r="32" spans="1:7" s="3" customFormat="1" hidden="1">
      <c r="A32" s="321" t="s">
        <v>159</v>
      </c>
      <c r="B32" s="322" t="s">
        <v>527</v>
      </c>
      <c r="C32" s="323"/>
      <c r="D32" s="21"/>
      <c r="E32" s="21"/>
      <c r="F32" s="30">
        <f>'Planilha Orçamentária'!K65</f>
        <v>0</v>
      </c>
      <c r="G32" s="75" t="e">
        <f>'Planilha Orçamentária'!L65</f>
        <v>#DIV/0!</v>
      </c>
    </row>
    <row r="33" spans="1:7" s="3" customFormat="1" hidden="1">
      <c r="A33" s="321" t="s">
        <v>190</v>
      </c>
      <c r="B33" s="322" t="s">
        <v>528</v>
      </c>
      <c r="C33" s="323"/>
      <c r="D33" s="21"/>
      <c r="E33" s="21"/>
      <c r="F33" s="30">
        <f>'Planilha Orçamentária'!K71</f>
        <v>0</v>
      </c>
      <c r="G33" s="75" t="e">
        <f>'Planilha Orçamentária'!L71</f>
        <v>#DIV/0!</v>
      </c>
    </row>
    <row r="34" spans="1:7" s="3" customFormat="1" hidden="1">
      <c r="A34" s="290"/>
      <c r="B34" s="326"/>
      <c r="C34" s="327"/>
      <c r="D34" s="96"/>
      <c r="E34" s="96"/>
      <c r="F34" s="131"/>
      <c r="G34" s="132"/>
    </row>
    <row r="35" spans="1:7" s="3" customFormat="1" ht="15" customHeight="1">
      <c r="A35" s="276">
        <v>5</v>
      </c>
      <c r="B35" s="277" t="s">
        <v>129</v>
      </c>
      <c r="C35" s="320" t="s">
        <v>33</v>
      </c>
      <c r="D35" s="26" t="s">
        <v>33</v>
      </c>
      <c r="E35" s="26"/>
      <c r="F35" s="27">
        <f>'Planilha Orçamentária'!K76</f>
        <v>0</v>
      </c>
      <c r="G35" s="76" t="e">
        <f>'Planilha Orçamentária'!L76</f>
        <v>#DIV/0!</v>
      </c>
    </row>
    <row r="36" spans="1:7" s="3" customFormat="1" ht="15" hidden="1" customHeight="1">
      <c r="A36" s="281"/>
      <c r="B36" s="324"/>
      <c r="C36" s="325"/>
      <c r="D36" s="8"/>
      <c r="E36" s="8"/>
      <c r="F36" s="9"/>
      <c r="G36" s="10"/>
    </row>
    <row r="37" spans="1:7" s="3" customFormat="1">
      <c r="A37" s="276">
        <v>6</v>
      </c>
      <c r="B37" s="277" t="s">
        <v>101</v>
      </c>
      <c r="C37" s="320" t="s">
        <v>33</v>
      </c>
      <c r="D37" s="26" t="s">
        <v>33</v>
      </c>
      <c r="E37" s="26"/>
      <c r="F37" s="27">
        <f>'Planilha Orçamentária'!K82</f>
        <v>0</v>
      </c>
      <c r="G37" s="76" t="e">
        <f>'Planilha Orçamentária'!L82</f>
        <v>#DIV/0!</v>
      </c>
    </row>
    <row r="38" spans="1:7" s="3" customFormat="1" hidden="1">
      <c r="A38" s="321" t="s">
        <v>391</v>
      </c>
      <c r="B38" s="322" t="s">
        <v>102</v>
      </c>
      <c r="C38" s="323"/>
      <c r="D38" s="21"/>
      <c r="E38" s="21"/>
      <c r="F38" s="30">
        <f>'Planilha Orçamentária'!K83</f>
        <v>0</v>
      </c>
      <c r="G38" s="75" t="e">
        <f>'Planilha Orçamentária'!L83</f>
        <v>#DIV/0!</v>
      </c>
    </row>
    <row r="39" spans="1:7" s="3" customFormat="1" hidden="1">
      <c r="A39" s="321" t="s">
        <v>217</v>
      </c>
      <c r="B39" s="322" t="s">
        <v>475</v>
      </c>
      <c r="C39" s="323"/>
      <c r="D39" s="21"/>
      <c r="E39" s="21"/>
      <c r="F39" s="30">
        <f>'Planilha Orçamentária'!K86</f>
        <v>0</v>
      </c>
      <c r="G39" s="75" t="e">
        <f>'Planilha Orçamentária'!L86</f>
        <v>#DIV/0!</v>
      </c>
    </row>
    <row r="40" spans="1:7" s="3" customFormat="1" hidden="1">
      <c r="A40" s="321" t="s">
        <v>218</v>
      </c>
      <c r="B40" s="322" t="s">
        <v>462</v>
      </c>
      <c r="C40" s="323"/>
      <c r="D40" s="21"/>
      <c r="E40" s="21"/>
      <c r="F40" s="30">
        <f>'Planilha Orçamentária'!K88</f>
        <v>0</v>
      </c>
      <c r="G40" s="75" t="e">
        <f>'Planilha Orçamentária'!L88</f>
        <v>#DIV/0!</v>
      </c>
    </row>
    <row r="41" spans="1:7" s="3" customFormat="1" hidden="1">
      <c r="A41" s="290"/>
      <c r="B41" s="326"/>
      <c r="C41" s="327"/>
      <c r="D41" s="96"/>
      <c r="E41" s="96"/>
      <c r="F41" s="131"/>
      <c r="G41" s="132"/>
    </row>
    <row r="42" spans="1:7" s="3" customFormat="1">
      <c r="A42" s="276">
        <v>7</v>
      </c>
      <c r="B42" s="277" t="s">
        <v>113</v>
      </c>
      <c r="C42" s="320" t="s">
        <v>33</v>
      </c>
      <c r="D42" s="26" t="s">
        <v>33</v>
      </c>
      <c r="E42" s="26"/>
      <c r="F42" s="27">
        <f>'Planilha Orçamentária'!K93</f>
        <v>0</v>
      </c>
      <c r="G42" s="76" t="e">
        <f>'Planilha Orçamentária'!L93</f>
        <v>#DIV/0!</v>
      </c>
    </row>
    <row r="43" spans="1:7" s="3" customFormat="1" hidden="1">
      <c r="A43" s="321" t="s">
        <v>108</v>
      </c>
      <c r="B43" s="322" t="s">
        <v>184</v>
      </c>
      <c r="C43" s="323"/>
      <c r="D43" s="21"/>
      <c r="E43" s="21"/>
      <c r="F43" s="30">
        <f>'Planilha Orçamentária'!K94</f>
        <v>0</v>
      </c>
      <c r="G43" s="75" t="e">
        <f>'Planilha Orçamentária'!L94</f>
        <v>#DIV/0!</v>
      </c>
    </row>
    <row r="44" spans="1:7" s="3" customFormat="1" hidden="1">
      <c r="A44" s="321" t="s">
        <v>111</v>
      </c>
      <c r="B44" s="322" t="s">
        <v>731</v>
      </c>
      <c r="C44" s="323"/>
      <c r="D44" s="21"/>
      <c r="E44" s="21"/>
      <c r="F44" s="30">
        <f>'Planilha Orçamentária'!K103</f>
        <v>0</v>
      </c>
      <c r="G44" s="75" t="e">
        <f>'Planilha Orçamentária'!L103</f>
        <v>#DIV/0!</v>
      </c>
    </row>
    <row r="45" spans="1:7" s="3" customFormat="1" hidden="1">
      <c r="A45" s="290"/>
      <c r="B45" s="326"/>
      <c r="C45" s="327"/>
      <c r="D45" s="96"/>
      <c r="E45" s="96"/>
      <c r="F45" s="131"/>
      <c r="G45" s="132"/>
    </row>
    <row r="46" spans="1:7" s="3" customFormat="1">
      <c r="A46" s="276">
        <v>8</v>
      </c>
      <c r="B46" s="277" t="s">
        <v>568</v>
      </c>
      <c r="C46" s="320" t="s">
        <v>33</v>
      </c>
      <c r="D46" s="26" t="s">
        <v>33</v>
      </c>
      <c r="E46" s="26"/>
      <c r="F46" s="27">
        <f>'Planilha Orçamentária'!K110</f>
        <v>0</v>
      </c>
      <c r="G46" s="76" t="e">
        <f>'Planilha Orçamentária'!L110</f>
        <v>#DIV/0!</v>
      </c>
    </row>
    <row r="47" spans="1:7" s="3" customFormat="1" hidden="1">
      <c r="A47" s="321" t="s">
        <v>186</v>
      </c>
      <c r="B47" s="322" t="s">
        <v>286</v>
      </c>
      <c r="C47" s="323"/>
      <c r="D47" s="21"/>
      <c r="E47" s="21"/>
      <c r="F47" s="30">
        <f>'Planilha Orçamentária'!K111</f>
        <v>0</v>
      </c>
      <c r="G47" s="203" t="e">
        <f>'Planilha Orçamentária'!L111</f>
        <v>#DIV/0!</v>
      </c>
    </row>
    <row r="48" spans="1:7" s="3" customFormat="1" hidden="1">
      <c r="A48" s="321" t="s">
        <v>185</v>
      </c>
      <c r="B48" s="322" t="s">
        <v>569</v>
      </c>
      <c r="C48" s="323"/>
      <c r="D48" s="21"/>
      <c r="E48" s="21"/>
      <c r="F48" s="30">
        <f>'Planilha Orçamentária'!K116</f>
        <v>0</v>
      </c>
      <c r="G48" s="203" t="e">
        <f>'Planilha Orçamentária'!L116</f>
        <v>#DIV/0!</v>
      </c>
    </row>
    <row r="49" spans="1:7" s="3" customFormat="1" hidden="1">
      <c r="A49" s="321" t="s">
        <v>188</v>
      </c>
      <c r="B49" s="322" t="s">
        <v>709</v>
      </c>
      <c r="C49" s="323"/>
      <c r="D49" s="21"/>
      <c r="E49" s="21"/>
      <c r="F49" s="30">
        <f>'Planilha Orçamentária'!K118</f>
        <v>0</v>
      </c>
      <c r="G49" s="203" t="e">
        <f>'Planilha Orçamentária'!L118</f>
        <v>#DIV/0!</v>
      </c>
    </row>
    <row r="50" spans="1:7" s="3" customFormat="1" hidden="1">
      <c r="A50" s="290"/>
      <c r="B50" s="326"/>
      <c r="C50" s="327"/>
      <c r="D50" s="96"/>
      <c r="E50" s="96"/>
      <c r="F50" s="131"/>
      <c r="G50" s="132"/>
    </row>
    <row r="51" spans="1:7" s="3" customFormat="1">
      <c r="A51" s="276">
        <v>9</v>
      </c>
      <c r="B51" s="277" t="s">
        <v>103</v>
      </c>
      <c r="C51" s="320" t="s">
        <v>33</v>
      </c>
      <c r="D51" s="26" t="s">
        <v>33</v>
      </c>
      <c r="E51" s="26"/>
      <c r="F51" s="27">
        <f>'Planilha Orçamentária'!K121</f>
        <v>0</v>
      </c>
      <c r="G51" s="76" t="e">
        <f>'Planilha Orçamentária'!L121</f>
        <v>#DIV/0!</v>
      </c>
    </row>
    <row r="52" spans="1:7" s="3" customFormat="1" hidden="1">
      <c r="A52" s="321" t="s">
        <v>214</v>
      </c>
      <c r="B52" s="322" t="s">
        <v>182</v>
      </c>
      <c r="C52" s="323"/>
      <c r="D52" s="21"/>
      <c r="E52" s="21"/>
      <c r="F52" s="30">
        <f>'Planilha Orçamentária'!K122</f>
        <v>0</v>
      </c>
      <c r="G52" s="75" t="e">
        <f>'Planilha Orçamentária'!L122</f>
        <v>#DIV/0!</v>
      </c>
    </row>
    <row r="53" spans="1:7" s="3" customFormat="1" hidden="1">
      <c r="A53" s="321" t="s">
        <v>219</v>
      </c>
      <c r="B53" s="322" t="s">
        <v>754</v>
      </c>
      <c r="C53" s="323"/>
      <c r="D53" s="21"/>
      <c r="E53" s="21"/>
      <c r="F53" s="30">
        <f>'Planilha Orçamentária'!K126</f>
        <v>0</v>
      </c>
      <c r="G53" s="75" t="e">
        <f>'Planilha Orçamentária'!L126</f>
        <v>#DIV/0!</v>
      </c>
    </row>
    <row r="54" spans="1:7" s="3" customFormat="1" hidden="1">
      <c r="A54" s="281"/>
      <c r="B54" s="324"/>
      <c r="C54" s="325"/>
      <c r="D54" s="8"/>
      <c r="E54" s="8"/>
      <c r="F54" s="9"/>
      <c r="G54" s="10"/>
    </row>
    <row r="55" spans="1:7" s="3" customFormat="1" ht="15" customHeight="1">
      <c r="A55" s="276">
        <v>10</v>
      </c>
      <c r="B55" s="277" t="s">
        <v>480</v>
      </c>
      <c r="C55" s="320" t="s">
        <v>33</v>
      </c>
      <c r="D55" s="26" t="s">
        <v>33</v>
      </c>
      <c r="E55" s="26"/>
      <c r="F55" s="27">
        <f>'Planilha Orçamentária'!K130</f>
        <v>0</v>
      </c>
      <c r="G55" s="76" t="e">
        <f>'Planilha Orçamentária'!L130</f>
        <v>#DIV/0!</v>
      </c>
    </row>
    <row r="56" spans="1:7" s="3" customFormat="1" hidden="1">
      <c r="A56" s="321" t="s">
        <v>228</v>
      </c>
      <c r="B56" s="322" t="s">
        <v>211</v>
      </c>
      <c r="C56" s="323"/>
      <c r="D56" s="21"/>
      <c r="E56" s="21"/>
      <c r="F56" s="30">
        <f>'Planilha Orçamentária'!K131</f>
        <v>0</v>
      </c>
      <c r="G56" s="75" t="e">
        <f>'Planilha Orçamentária'!L131</f>
        <v>#DIV/0!</v>
      </c>
    </row>
    <row r="57" spans="1:7" s="3" customFormat="1" hidden="1">
      <c r="A57" s="321" t="s">
        <v>230</v>
      </c>
      <c r="B57" s="322" t="s">
        <v>181</v>
      </c>
      <c r="C57" s="323"/>
      <c r="D57" s="21"/>
      <c r="E57" s="21"/>
      <c r="F57" s="30">
        <f>'Planilha Orçamentária'!K135</f>
        <v>0</v>
      </c>
      <c r="G57" s="75" t="e">
        <f>'Planilha Orçamentária'!L135</f>
        <v>#DIV/0!</v>
      </c>
    </row>
    <row r="58" spans="1:7" s="3" customFormat="1" ht="15" hidden="1" customHeight="1">
      <c r="A58" s="290"/>
      <c r="B58" s="326"/>
      <c r="C58" s="327"/>
      <c r="D58" s="96"/>
      <c r="E58" s="96"/>
      <c r="F58" s="131"/>
      <c r="G58" s="132"/>
    </row>
    <row r="59" spans="1:7" s="3" customFormat="1">
      <c r="A59" s="276">
        <v>11</v>
      </c>
      <c r="B59" s="277" t="s">
        <v>409</v>
      </c>
      <c r="C59" s="320" t="s">
        <v>33</v>
      </c>
      <c r="D59" s="26" t="s">
        <v>33</v>
      </c>
      <c r="E59" s="26"/>
      <c r="F59" s="27">
        <f>'Planilha Orçamentária'!K140</f>
        <v>0</v>
      </c>
      <c r="G59" s="76" t="e">
        <f>'Planilha Orçamentária'!L140</f>
        <v>#DIV/0!</v>
      </c>
    </row>
    <row r="60" spans="1:7" s="3" customFormat="1" hidden="1">
      <c r="A60" s="321" t="s">
        <v>207</v>
      </c>
      <c r="B60" s="322" t="s">
        <v>410</v>
      </c>
      <c r="C60" s="323"/>
      <c r="D60" s="21"/>
      <c r="E60" s="21"/>
      <c r="F60" s="30">
        <f>'Planilha Orçamentária'!K141</f>
        <v>0</v>
      </c>
      <c r="G60" s="75" t="e">
        <f>'Planilha Orçamentária'!L141</f>
        <v>#DIV/0!</v>
      </c>
    </row>
    <row r="61" spans="1:7" s="3" customFormat="1" hidden="1">
      <c r="A61" s="321" t="s">
        <v>481</v>
      </c>
      <c r="B61" s="322" t="s">
        <v>429</v>
      </c>
      <c r="C61" s="323"/>
      <c r="D61" s="21"/>
      <c r="E61" s="21"/>
      <c r="F61" s="30">
        <f>'Planilha Orçamentária'!K164</f>
        <v>0</v>
      </c>
      <c r="G61" s="75" t="e">
        <f>'Planilha Orçamentária'!L164</f>
        <v>#DIV/0!</v>
      </c>
    </row>
    <row r="62" spans="1:7" s="3" customFormat="1" hidden="1">
      <c r="A62" s="290"/>
      <c r="B62" s="326"/>
      <c r="C62" s="327"/>
      <c r="D62" s="96"/>
      <c r="E62" s="96"/>
      <c r="F62" s="131"/>
      <c r="G62" s="132"/>
    </row>
    <row r="63" spans="1:7" s="3" customFormat="1">
      <c r="A63" s="276">
        <v>12</v>
      </c>
      <c r="B63" s="328" t="s">
        <v>167</v>
      </c>
      <c r="C63" s="329"/>
      <c r="D63" s="201"/>
      <c r="E63" s="202"/>
      <c r="F63" s="27">
        <f>'Planilha Orçamentária'!K184</f>
        <v>0</v>
      </c>
      <c r="G63" s="76" t="e">
        <f>'Planilha Orçamentária'!L184</f>
        <v>#DIV/0!</v>
      </c>
    </row>
    <row r="64" spans="1:7" s="3" customFormat="1" hidden="1">
      <c r="A64" s="321" t="s">
        <v>114</v>
      </c>
      <c r="B64" s="322" t="s">
        <v>441</v>
      </c>
      <c r="C64" s="330"/>
      <c r="D64" s="200"/>
      <c r="E64" s="200"/>
      <c r="F64" s="204">
        <f>'Planilha Orçamentária'!K185</f>
        <v>0</v>
      </c>
      <c r="G64" s="203" t="e">
        <f>'Planilha Orçamentária'!L185</f>
        <v>#DIV/0!</v>
      </c>
    </row>
    <row r="65" spans="1:7" s="3" customFormat="1" hidden="1">
      <c r="A65" s="321" t="s">
        <v>116</v>
      </c>
      <c r="B65" s="322" t="s">
        <v>442</v>
      </c>
      <c r="C65" s="330"/>
      <c r="D65" s="200"/>
      <c r="E65" s="200"/>
      <c r="F65" s="204">
        <f>'Planilha Orçamentária'!K198</f>
        <v>0</v>
      </c>
      <c r="G65" s="203" t="e">
        <f>'Planilha Orçamentária'!L198</f>
        <v>#DIV/0!</v>
      </c>
    </row>
    <row r="66" spans="1:7" s="3" customFormat="1" hidden="1">
      <c r="A66" s="321" t="s">
        <v>145</v>
      </c>
      <c r="B66" s="322" t="s">
        <v>163</v>
      </c>
      <c r="C66" s="323"/>
      <c r="D66" s="21"/>
      <c r="E66" s="21"/>
      <c r="F66" s="204">
        <f>'Planilha Orçamentária'!K212</f>
        <v>0</v>
      </c>
      <c r="G66" s="203" t="e">
        <f>'Planilha Orçamentária'!L212</f>
        <v>#DIV/0!</v>
      </c>
    </row>
    <row r="67" spans="1:7" s="3" customFormat="1" hidden="1">
      <c r="A67" s="321" t="s">
        <v>353</v>
      </c>
      <c r="B67" s="322" t="s">
        <v>451</v>
      </c>
      <c r="C67" s="323"/>
      <c r="D67" s="21"/>
      <c r="E67" s="21"/>
      <c r="F67" s="204">
        <f>'Planilha Orçamentária'!K221</f>
        <v>0</v>
      </c>
      <c r="G67" s="203" t="e">
        <f>'Planilha Orçamentária'!L221</f>
        <v>#DIV/0!</v>
      </c>
    </row>
    <row r="68" spans="1:7" s="3" customFormat="1" hidden="1">
      <c r="A68" s="290"/>
      <c r="B68" s="326"/>
      <c r="C68" s="327"/>
      <c r="D68" s="96"/>
      <c r="E68" s="96"/>
      <c r="F68" s="131"/>
      <c r="G68" s="132"/>
    </row>
    <row r="69" spans="1:7" s="3" customFormat="1">
      <c r="A69" s="276">
        <v>13</v>
      </c>
      <c r="B69" s="328" t="s">
        <v>495</v>
      </c>
      <c r="C69" s="329"/>
      <c r="D69" s="201"/>
      <c r="E69" s="202"/>
      <c r="F69" s="27">
        <f>'Planilha Orçamentária'!K242</f>
        <v>0</v>
      </c>
      <c r="G69" s="76" t="e">
        <f>'Planilha Orçamentária'!L242</f>
        <v>#DIV/0!</v>
      </c>
    </row>
    <row r="70" spans="1:7" s="3" customFormat="1" hidden="1">
      <c r="A70" s="321" t="s">
        <v>176</v>
      </c>
      <c r="B70" s="322" t="s">
        <v>496</v>
      </c>
      <c r="C70" s="330"/>
      <c r="D70" s="200"/>
      <c r="E70" s="200"/>
      <c r="F70" s="30">
        <f>'Planilha Orçamentária'!K243</f>
        <v>0</v>
      </c>
      <c r="G70" s="75" t="e">
        <f>'Planilha Orçamentária'!L243</f>
        <v>#DIV/0!</v>
      </c>
    </row>
    <row r="71" spans="1:7" s="3" customFormat="1" hidden="1">
      <c r="A71" s="331"/>
      <c r="B71" s="332"/>
      <c r="C71" s="330"/>
      <c r="D71" s="200"/>
      <c r="E71" s="200"/>
      <c r="F71" s="213"/>
      <c r="G71" s="214"/>
    </row>
    <row r="72" spans="1:7" s="3" customFormat="1">
      <c r="A72" s="276">
        <v>14</v>
      </c>
      <c r="B72" s="328" t="s">
        <v>128</v>
      </c>
      <c r="C72" s="333"/>
      <c r="D72" s="211"/>
      <c r="E72" s="212"/>
      <c r="F72" s="27">
        <f>'Planilha Orçamentária'!K253</f>
        <v>0</v>
      </c>
      <c r="G72" s="76" t="e">
        <f>'Planilha Orçamentária'!L253</f>
        <v>#DIV/0!</v>
      </c>
    </row>
    <row r="73" spans="1:7" s="3" customFormat="1" hidden="1">
      <c r="A73" s="28" t="s">
        <v>119</v>
      </c>
      <c r="B73" s="29" t="s">
        <v>212</v>
      </c>
      <c r="C73" s="21"/>
      <c r="D73" s="21"/>
      <c r="E73" s="21"/>
      <c r="F73" s="30">
        <f>'Planilha Orçamentária'!K254</f>
        <v>0</v>
      </c>
      <c r="G73" s="75" t="e">
        <f>'Planilha Orçamentária'!L254</f>
        <v>#DIV/0!</v>
      </c>
    </row>
    <row r="74" spans="1:7" s="3" customFormat="1" hidden="1">
      <c r="A74" s="28" t="s">
        <v>123</v>
      </c>
      <c r="B74" s="29" t="s">
        <v>118</v>
      </c>
      <c r="C74" s="21"/>
      <c r="D74" s="21"/>
      <c r="E74" s="21"/>
      <c r="F74" s="30">
        <f>'Planilha Orçamentária'!K286</f>
        <v>0</v>
      </c>
      <c r="G74" s="75" t="e">
        <f>'Planilha Orçamentária'!L286</f>
        <v>#DIV/0!</v>
      </c>
    </row>
    <row r="75" spans="1:7" s="3" customFormat="1" hidden="1">
      <c r="A75" s="28" t="s">
        <v>126</v>
      </c>
      <c r="B75" s="29" t="s">
        <v>175</v>
      </c>
      <c r="C75" s="21"/>
      <c r="D75" s="21"/>
      <c r="E75" s="21"/>
      <c r="F75" s="30">
        <f>'Planilha Orçamentária'!K290</f>
        <v>0</v>
      </c>
      <c r="G75" s="75" t="e">
        <f>'Planilha Orçamentária'!L290</f>
        <v>#DIV/0!</v>
      </c>
    </row>
    <row r="76" spans="1:7" s="3" customFormat="1" hidden="1">
      <c r="A76" s="120"/>
      <c r="B76" s="128"/>
      <c r="C76" s="129"/>
      <c r="D76" s="96"/>
      <c r="E76" s="96"/>
      <c r="F76" s="9"/>
      <c r="G76" s="10"/>
    </row>
    <row r="77" spans="1:7" s="2" customFormat="1">
      <c r="A77" s="59"/>
      <c r="B77" s="60"/>
      <c r="C77" s="60"/>
      <c r="D77" s="60"/>
      <c r="E77" s="218" t="s">
        <v>50</v>
      </c>
      <c r="F77" s="27">
        <f>F17+F22+F26+F30+F35+F37+F42+F46+F51+F55+F59+F69+F72+F63</f>
        <v>0</v>
      </c>
      <c r="G77" s="215" t="e">
        <f>G17+G22+G26+G30+G35+G37+G42+G46+G51+G55+G59+G69+G72+G63</f>
        <v>#DIV/0!</v>
      </c>
    </row>
    <row r="78" spans="1:7" s="2" customFormat="1" ht="14.25" customHeight="1">
      <c r="A78" s="219"/>
      <c r="B78" s="220"/>
      <c r="C78" s="220"/>
      <c r="D78" s="220"/>
      <c r="E78" s="221" t="s">
        <v>17</v>
      </c>
      <c r="F78" s="216">
        <v>6</v>
      </c>
      <c r="G78" s="217" t="s">
        <v>25</v>
      </c>
    </row>
    <row r="79" spans="1:7" s="2" customFormat="1" ht="4.5" customHeight="1">
      <c r="A79" s="413"/>
      <c r="B79" s="415"/>
      <c r="C79" s="415"/>
      <c r="D79" s="415"/>
      <c r="E79" s="415"/>
      <c r="F79" s="415"/>
      <c r="G79" s="416"/>
    </row>
    <row r="80" spans="1:7">
      <c r="A80" s="80"/>
      <c r="B80" s="80"/>
      <c r="C80" s="80"/>
      <c r="D80" s="80"/>
      <c r="E80" s="80"/>
      <c r="F80" s="80"/>
      <c r="G80" s="80"/>
    </row>
    <row r="81" spans="1:8">
      <c r="A81" s="80"/>
      <c r="B81" s="94"/>
      <c r="C81" s="80"/>
      <c r="D81" s="80"/>
      <c r="E81" s="80"/>
      <c r="F81" s="80"/>
      <c r="G81" s="80"/>
      <c r="H81" s="33"/>
    </row>
    <row r="82" spans="1:8" hidden="1">
      <c r="A82"/>
      <c r="B82"/>
      <c r="C82" s="488" t="s">
        <v>58</v>
      </c>
      <c r="D82" s="488"/>
      <c r="E82" s="488"/>
      <c r="F82" s="488"/>
      <c r="H82"/>
    </row>
    <row r="83" spans="1:8" hidden="1">
      <c r="A83"/>
      <c r="B83"/>
      <c r="C83"/>
      <c r="D83"/>
      <c r="E83"/>
      <c r="F83"/>
      <c r="H83"/>
    </row>
    <row r="84" spans="1:8" hidden="1">
      <c r="A84"/>
      <c r="B84"/>
      <c r="C84"/>
      <c r="D84"/>
      <c r="E84"/>
      <c r="F84"/>
      <c r="H84"/>
    </row>
    <row r="85" spans="1:8" hidden="1">
      <c r="A85"/>
      <c r="B85"/>
      <c r="C85" s="34"/>
      <c r="D85" s="34"/>
      <c r="E85" s="34"/>
      <c r="F85" s="34"/>
      <c r="H85"/>
    </row>
    <row r="86" spans="1:8" hidden="1">
      <c r="B86"/>
      <c r="C86" s="486" t="e">
        <f>'Planilha Orçamentária'!#REF!</f>
        <v>#REF!</v>
      </c>
      <c r="D86" s="486"/>
      <c r="E86" s="486"/>
      <c r="F86" s="486"/>
      <c r="H86"/>
    </row>
    <row r="87" spans="1:8" hidden="1">
      <c r="B87"/>
      <c r="C87" s="487" t="e">
        <f>'Planilha Orçamentária'!#REF!</f>
        <v>#REF!</v>
      </c>
      <c r="D87" s="487"/>
      <c r="E87" s="487"/>
      <c r="F87" s="487"/>
      <c r="H87"/>
    </row>
    <row r="89" spans="1:8">
      <c r="F89" s="78"/>
    </row>
    <row r="90" spans="1:8">
      <c r="F90" s="78"/>
    </row>
  </sheetData>
  <mergeCells count="24">
    <mergeCell ref="C4:D5"/>
    <mergeCell ref="C86:F86"/>
    <mergeCell ref="C87:F87"/>
    <mergeCell ref="A79:G79"/>
    <mergeCell ref="A1:G1"/>
    <mergeCell ref="A6:G6"/>
    <mergeCell ref="A7:G7"/>
    <mergeCell ref="A8:G8"/>
    <mergeCell ref="A9:G9"/>
    <mergeCell ref="G15:G16"/>
    <mergeCell ref="C82:F82"/>
    <mergeCell ref="C12:D12"/>
    <mergeCell ref="E12:G12"/>
    <mergeCell ref="D2:E2"/>
    <mergeCell ref="E10:G10"/>
    <mergeCell ref="E11:G11"/>
    <mergeCell ref="F15:F16"/>
    <mergeCell ref="A14:G14"/>
    <mergeCell ref="C10:D10"/>
    <mergeCell ref="C11:D11"/>
    <mergeCell ref="C13:D13"/>
    <mergeCell ref="E13:G13"/>
    <mergeCell ref="A15:A16"/>
    <mergeCell ref="B15:E16"/>
  </mergeCells>
  <phoneticPr fontId="13" type="noConversion"/>
  <printOptions horizontalCentered="1"/>
  <pageMargins left="0.47244094488188981" right="0.47244094488188981" top="0.78740157480314965" bottom="0.78740157480314965" header="0.31496062992125984" footer="0.31496062992125984"/>
  <pageSetup paperSize="9" scale="64" fitToHeight="0" orientation="portrait"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16"/>
  <sheetViews>
    <sheetView showGridLines="0" topLeftCell="A19" zoomScaleNormal="100" zoomScaleSheetLayoutView="100" workbookViewId="0">
      <selection activeCell="A2" sqref="A2"/>
    </sheetView>
  </sheetViews>
  <sheetFormatPr defaultRowHeight="15"/>
  <cols>
    <col min="1" max="1" width="15.85546875" style="93" customWidth="1"/>
    <col min="2" max="2" width="54" style="81" customWidth="1"/>
    <col min="3" max="8" width="13.42578125" style="5" customWidth="1"/>
    <col min="9" max="9" width="16.140625" style="81" customWidth="1"/>
    <col min="10" max="10" width="4.85546875" style="81" customWidth="1"/>
    <col min="11" max="11" width="14.7109375" style="82" hidden="1" customWidth="1"/>
    <col min="12" max="12" width="13.5703125" style="81" hidden="1" customWidth="1"/>
    <col min="13" max="226" width="9.140625" style="81"/>
    <col min="227" max="227" width="15.85546875" style="81" customWidth="1"/>
    <col min="228" max="228" width="60" style="81" customWidth="1"/>
    <col min="229" max="264" width="13.42578125" style="81" customWidth="1"/>
    <col min="265" max="265" width="16.140625" style="81" customWidth="1"/>
    <col min="266" max="266" width="4.85546875" style="81" customWidth="1"/>
    <col min="267" max="482" width="9.140625" style="81"/>
    <col min="483" max="483" width="15.85546875" style="81" customWidth="1"/>
    <col min="484" max="484" width="60" style="81" customWidth="1"/>
    <col min="485" max="520" width="13.42578125" style="81" customWidth="1"/>
    <col min="521" max="521" width="16.140625" style="81" customWidth="1"/>
    <col min="522" max="522" width="4.85546875" style="81" customWidth="1"/>
    <col min="523" max="738" width="9.140625" style="81"/>
    <col min="739" max="739" width="15.85546875" style="81" customWidth="1"/>
    <col min="740" max="740" width="60" style="81" customWidth="1"/>
    <col min="741" max="776" width="13.42578125" style="81" customWidth="1"/>
    <col min="777" max="777" width="16.140625" style="81" customWidth="1"/>
    <col min="778" max="778" width="4.85546875" style="81" customWidth="1"/>
    <col min="779" max="994" width="9.140625" style="81"/>
    <col min="995" max="995" width="15.85546875" style="81" customWidth="1"/>
    <col min="996" max="996" width="60" style="81" customWidth="1"/>
    <col min="997" max="1032" width="13.42578125" style="81" customWidth="1"/>
    <col min="1033" max="1033" width="16.140625" style="81" customWidth="1"/>
    <col min="1034" max="1034" width="4.85546875" style="81" customWidth="1"/>
    <col min="1035" max="1250" width="9.140625" style="81"/>
    <col min="1251" max="1251" width="15.85546875" style="81" customWidth="1"/>
    <col min="1252" max="1252" width="60" style="81" customWidth="1"/>
    <col min="1253" max="1288" width="13.42578125" style="81" customWidth="1"/>
    <col min="1289" max="1289" width="16.140625" style="81" customWidth="1"/>
    <col min="1290" max="1290" width="4.85546875" style="81" customWidth="1"/>
    <col min="1291" max="1506" width="9.140625" style="81"/>
    <col min="1507" max="1507" width="15.85546875" style="81" customWidth="1"/>
    <col min="1508" max="1508" width="60" style="81" customWidth="1"/>
    <col min="1509" max="1544" width="13.42578125" style="81" customWidth="1"/>
    <col min="1545" max="1545" width="16.140625" style="81" customWidth="1"/>
    <col min="1546" max="1546" width="4.85546875" style="81" customWidth="1"/>
    <col min="1547" max="1762" width="9.140625" style="81"/>
    <col min="1763" max="1763" width="15.85546875" style="81" customWidth="1"/>
    <col min="1764" max="1764" width="60" style="81" customWidth="1"/>
    <col min="1765" max="1800" width="13.42578125" style="81" customWidth="1"/>
    <col min="1801" max="1801" width="16.140625" style="81" customWidth="1"/>
    <col min="1802" max="1802" width="4.85546875" style="81" customWidth="1"/>
    <col min="1803" max="2018" width="9.140625" style="81"/>
    <col min="2019" max="2019" width="15.85546875" style="81" customWidth="1"/>
    <col min="2020" max="2020" width="60" style="81" customWidth="1"/>
    <col min="2021" max="2056" width="13.42578125" style="81" customWidth="1"/>
    <col min="2057" max="2057" width="16.140625" style="81" customWidth="1"/>
    <col min="2058" max="2058" width="4.85546875" style="81" customWidth="1"/>
    <col min="2059" max="2274" width="9.140625" style="81"/>
    <col min="2275" max="2275" width="15.85546875" style="81" customWidth="1"/>
    <col min="2276" max="2276" width="60" style="81" customWidth="1"/>
    <col min="2277" max="2312" width="13.42578125" style="81" customWidth="1"/>
    <col min="2313" max="2313" width="16.140625" style="81" customWidth="1"/>
    <col min="2314" max="2314" width="4.85546875" style="81" customWidth="1"/>
    <col min="2315" max="2530" width="9.140625" style="81"/>
    <col min="2531" max="2531" width="15.85546875" style="81" customWidth="1"/>
    <col min="2532" max="2532" width="60" style="81" customWidth="1"/>
    <col min="2533" max="2568" width="13.42578125" style="81" customWidth="1"/>
    <col min="2569" max="2569" width="16.140625" style="81" customWidth="1"/>
    <col min="2570" max="2570" width="4.85546875" style="81" customWidth="1"/>
    <col min="2571" max="2786" width="9.140625" style="81"/>
    <col min="2787" max="2787" width="15.85546875" style="81" customWidth="1"/>
    <col min="2788" max="2788" width="60" style="81" customWidth="1"/>
    <col min="2789" max="2824" width="13.42578125" style="81" customWidth="1"/>
    <col min="2825" max="2825" width="16.140625" style="81" customWidth="1"/>
    <col min="2826" max="2826" width="4.85546875" style="81" customWidth="1"/>
    <col min="2827" max="3042" width="9.140625" style="81"/>
    <col min="3043" max="3043" width="15.85546875" style="81" customWidth="1"/>
    <col min="3044" max="3044" width="60" style="81" customWidth="1"/>
    <col min="3045" max="3080" width="13.42578125" style="81" customWidth="1"/>
    <col min="3081" max="3081" width="16.140625" style="81" customWidth="1"/>
    <col min="3082" max="3082" width="4.85546875" style="81" customWidth="1"/>
    <col min="3083" max="3298" width="9.140625" style="81"/>
    <col min="3299" max="3299" width="15.85546875" style="81" customWidth="1"/>
    <col min="3300" max="3300" width="60" style="81" customWidth="1"/>
    <col min="3301" max="3336" width="13.42578125" style="81" customWidth="1"/>
    <col min="3337" max="3337" width="16.140625" style="81" customWidth="1"/>
    <col min="3338" max="3338" width="4.85546875" style="81" customWidth="1"/>
    <col min="3339" max="3554" width="9.140625" style="81"/>
    <col min="3555" max="3555" width="15.85546875" style="81" customWidth="1"/>
    <col min="3556" max="3556" width="60" style="81" customWidth="1"/>
    <col min="3557" max="3592" width="13.42578125" style="81" customWidth="1"/>
    <col min="3593" max="3593" width="16.140625" style="81" customWidth="1"/>
    <col min="3594" max="3594" width="4.85546875" style="81" customWidth="1"/>
    <col min="3595" max="3810" width="9.140625" style="81"/>
    <col min="3811" max="3811" width="15.85546875" style="81" customWidth="1"/>
    <col min="3812" max="3812" width="60" style="81" customWidth="1"/>
    <col min="3813" max="3848" width="13.42578125" style="81" customWidth="1"/>
    <col min="3849" max="3849" width="16.140625" style="81" customWidth="1"/>
    <col min="3850" max="3850" width="4.85546875" style="81" customWidth="1"/>
    <col min="3851" max="4066" width="9.140625" style="81"/>
    <col min="4067" max="4067" width="15.85546875" style="81" customWidth="1"/>
    <col min="4068" max="4068" width="60" style="81" customWidth="1"/>
    <col min="4069" max="4104" width="13.42578125" style="81" customWidth="1"/>
    <col min="4105" max="4105" width="16.140625" style="81" customWidth="1"/>
    <col min="4106" max="4106" width="4.85546875" style="81" customWidth="1"/>
    <col min="4107" max="4322" width="9.140625" style="81"/>
    <col min="4323" max="4323" width="15.85546875" style="81" customWidth="1"/>
    <col min="4324" max="4324" width="60" style="81" customWidth="1"/>
    <col min="4325" max="4360" width="13.42578125" style="81" customWidth="1"/>
    <col min="4361" max="4361" width="16.140625" style="81" customWidth="1"/>
    <col min="4362" max="4362" width="4.85546875" style="81" customWidth="1"/>
    <col min="4363" max="4578" width="9.140625" style="81"/>
    <col min="4579" max="4579" width="15.85546875" style="81" customWidth="1"/>
    <col min="4580" max="4580" width="60" style="81" customWidth="1"/>
    <col min="4581" max="4616" width="13.42578125" style="81" customWidth="1"/>
    <col min="4617" max="4617" width="16.140625" style="81" customWidth="1"/>
    <col min="4618" max="4618" width="4.85546875" style="81" customWidth="1"/>
    <col min="4619" max="4834" width="9.140625" style="81"/>
    <col min="4835" max="4835" width="15.85546875" style="81" customWidth="1"/>
    <col min="4836" max="4836" width="60" style="81" customWidth="1"/>
    <col min="4837" max="4872" width="13.42578125" style="81" customWidth="1"/>
    <col min="4873" max="4873" width="16.140625" style="81" customWidth="1"/>
    <col min="4874" max="4874" width="4.85546875" style="81" customWidth="1"/>
    <col min="4875" max="5090" width="9.140625" style="81"/>
    <col min="5091" max="5091" width="15.85546875" style="81" customWidth="1"/>
    <col min="5092" max="5092" width="60" style="81" customWidth="1"/>
    <col min="5093" max="5128" width="13.42578125" style="81" customWidth="1"/>
    <col min="5129" max="5129" width="16.140625" style="81" customWidth="1"/>
    <col min="5130" max="5130" width="4.85546875" style="81" customWidth="1"/>
    <col min="5131" max="5346" width="9.140625" style="81"/>
    <col min="5347" max="5347" width="15.85546875" style="81" customWidth="1"/>
    <col min="5348" max="5348" width="60" style="81" customWidth="1"/>
    <col min="5349" max="5384" width="13.42578125" style="81" customWidth="1"/>
    <col min="5385" max="5385" width="16.140625" style="81" customWidth="1"/>
    <col min="5386" max="5386" width="4.85546875" style="81" customWidth="1"/>
    <col min="5387" max="5602" width="9.140625" style="81"/>
    <col min="5603" max="5603" width="15.85546875" style="81" customWidth="1"/>
    <col min="5604" max="5604" width="60" style="81" customWidth="1"/>
    <col min="5605" max="5640" width="13.42578125" style="81" customWidth="1"/>
    <col min="5641" max="5641" width="16.140625" style="81" customWidth="1"/>
    <col min="5642" max="5642" width="4.85546875" style="81" customWidth="1"/>
    <col min="5643" max="5858" width="9.140625" style="81"/>
    <col min="5859" max="5859" width="15.85546875" style="81" customWidth="1"/>
    <col min="5860" max="5860" width="60" style="81" customWidth="1"/>
    <col min="5861" max="5896" width="13.42578125" style="81" customWidth="1"/>
    <col min="5897" max="5897" width="16.140625" style="81" customWidth="1"/>
    <col min="5898" max="5898" width="4.85546875" style="81" customWidth="1"/>
    <col min="5899" max="6114" width="9.140625" style="81"/>
    <col min="6115" max="6115" width="15.85546875" style="81" customWidth="1"/>
    <col min="6116" max="6116" width="60" style="81" customWidth="1"/>
    <col min="6117" max="6152" width="13.42578125" style="81" customWidth="1"/>
    <col min="6153" max="6153" width="16.140625" style="81" customWidth="1"/>
    <col min="6154" max="6154" width="4.85546875" style="81" customWidth="1"/>
    <col min="6155" max="6370" width="9.140625" style="81"/>
    <col min="6371" max="6371" width="15.85546875" style="81" customWidth="1"/>
    <col min="6372" max="6372" width="60" style="81" customWidth="1"/>
    <col min="6373" max="6408" width="13.42578125" style="81" customWidth="1"/>
    <col min="6409" max="6409" width="16.140625" style="81" customWidth="1"/>
    <col min="6410" max="6410" width="4.85546875" style="81" customWidth="1"/>
    <col min="6411" max="6626" width="9.140625" style="81"/>
    <col min="6627" max="6627" width="15.85546875" style="81" customWidth="1"/>
    <col min="6628" max="6628" width="60" style="81" customWidth="1"/>
    <col min="6629" max="6664" width="13.42578125" style="81" customWidth="1"/>
    <col min="6665" max="6665" width="16.140625" style="81" customWidth="1"/>
    <col min="6666" max="6666" width="4.85546875" style="81" customWidth="1"/>
    <col min="6667" max="6882" width="9.140625" style="81"/>
    <col min="6883" max="6883" width="15.85546875" style="81" customWidth="1"/>
    <col min="6884" max="6884" width="60" style="81" customWidth="1"/>
    <col min="6885" max="6920" width="13.42578125" style="81" customWidth="1"/>
    <col min="6921" max="6921" width="16.140625" style="81" customWidth="1"/>
    <col min="6922" max="6922" width="4.85546875" style="81" customWidth="1"/>
    <col min="6923" max="7138" width="9.140625" style="81"/>
    <col min="7139" max="7139" width="15.85546875" style="81" customWidth="1"/>
    <col min="7140" max="7140" width="60" style="81" customWidth="1"/>
    <col min="7141" max="7176" width="13.42578125" style="81" customWidth="1"/>
    <col min="7177" max="7177" width="16.140625" style="81" customWidth="1"/>
    <col min="7178" max="7178" width="4.85546875" style="81" customWidth="1"/>
    <col min="7179" max="7394" width="9.140625" style="81"/>
    <col min="7395" max="7395" width="15.85546875" style="81" customWidth="1"/>
    <col min="7396" max="7396" width="60" style="81" customWidth="1"/>
    <col min="7397" max="7432" width="13.42578125" style="81" customWidth="1"/>
    <col min="7433" max="7433" width="16.140625" style="81" customWidth="1"/>
    <col min="7434" max="7434" width="4.85546875" style="81" customWidth="1"/>
    <col min="7435" max="7650" width="9.140625" style="81"/>
    <col min="7651" max="7651" width="15.85546875" style="81" customWidth="1"/>
    <col min="7652" max="7652" width="60" style="81" customWidth="1"/>
    <col min="7653" max="7688" width="13.42578125" style="81" customWidth="1"/>
    <col min="7689" max="7689" width="16.140625" style="81" customWidth="1"/>
    <col min="7690" max="7690" width="4.85546875" style="81" customWidth="1"/>
    <col min="7691" max="7906" width="9.140625" style="81"/>
    <col min="7907" max="7907" width="15.85546875" style="81" customWidth="1"/>
    <col min="7908" max="7908" width="60" style="81" customWidth="1"/>
    <col min="7909" max="7944" width="13.42578125" style="81" customWidth="1"/>
    <col min="7945" max="7945" width="16.140625" style="81" customWidth="1"/>
    <col min="7946" max="7946" width="4.85546875" style="81" customWidth="1"/>
    <col min="7947" max="8162" width="9.140625" style="81"/>
    <col min="8163" max="8163" width="15.85546875" style="81" customWidth="1"/>
    <col min="8164" max="8164" width="60" style="81" customWidth="1"/>
    <col min="8165" max="8200" width="13.42578125" style="81" customWidth="1"/>
    <col min="8201" max="8201" width="16.140625" style="81" customWidth="1"/>
    <col min="8202" max="8202" width="4.85546875" style="81" customWidth="1"/>
    <col min="8203" max="8418" width="9.140625" style="81"/>
    <col min="8419" max="8419" width="15.85546875" style="81" customWidth="1"/>
    <col min="8420" max="8420" width="60" style="81" customWidth="1"/>
    <col min="8421" max="8456" width="13.42578125" style="81" customWidth="1"/>
    <col min="8457" max="8457" width="16.140625" style="81" customWidth="1"/>
    <col min="8458" max="8458" width="4.85546875" style="81" customWidth="1"/>
    <col min="8459" max="8674" width="9.140625" style="81"/>
    <col min="8675" max="8675" width="15.85546875" style="81" customWidth="1"/>
    <col min="8676" max="8676" width="60" style="81" customWidth="1"/>
    <col min="8677" max="8712" width="13.42578125" style="81" customWidth="1"/>
    <col min="8713" max="8713" width="16.140625" style="81" customWidth="1"/>
    <col min="8714" max="8714" width="4.85546875" style="81" customWidth="1"/>
    <col min="8715" max="8930" width="9.140625" style="81"/>
    <col min="8931" max="8931" width="15.85546875" style="81" customWidth="1"/>
    <col min="8932" max="8932" width="60" style="81" customWidth="1"/>
    <col min="8933" max="8968" width="13.42578125" style="81" customWidth="1"/>
    <col min="8969" max="8969" width="16.140625" style="81" customWidth="1"/>
    <col min="8970" max="8970" width="4.85546875" style="81" customWidth="1"/>
    <col min="8971" max="9186" width="9.140625" style="81"/>
    <col min="9187" max="9187" width="15.85546875" style="81" customWidth="1"/>
    <col min="9188" max="9188" width="60" style="81" customWidth="1"/>
    <col min="9189" max="9224" width="13.42578125" style="81" customWidth="1"/>
    <col min="9225" max="9225" width="16.140625" style="81" customWidth="1"/>
    <col min="9226" max="9226" width="4.85546875" style="81" customWidth="1"/>
    <col min="9227" max="9442" width="9.140625" style="81"/>
    <col min="9443" max="9443" width="15.85546875" style="81" customWidth="1"/>
    <col min="9444" max="9444" width="60" style="81" customWidth="1"/>
    <col min="9445" max="9480" width="13.42578125" style="81" customWidth="1"/>
    <col min="9481" max="9481" width="16.140625" style="81" customWidth="1"/>
    <col min="9482" max="9482" width="4.85546875" style="81" customWidth="1"/>
    <col min="9483" max="9698" width="9.140625" style="81"/>
    <col min="9699" max="9699" width="15.85546875" style="81" customWidth="1"/>
    <col min="9700" max="9700" width="60" style="81" customWidth="1"/>
    <col min="9701" max="9736" width="13.42578125" style="81" customWidth="1"/>
    <col min="9737" max="9737" width="16.140625" style="81" customWidth="1"/>
    <col min="9738" max="9738" width="4.85546875" style="81" customWidth="1"/>
    <col min="9739" max="9954" width="9.140625" style="81"/>
    <col min="9955" max="9955" width="15.85546875" style="81" customWidth="1"/>
    <col min="9956" max="9956" width="60" style="81" customWidth="1"/>
    <col min="9957" max="9992" width="13.42578125" style="81" customWidth="1"/>
    <col min="9993" max="9993" width="16.140625" style="81" customWidth="1"/>
    <col min="9994" max="9994" width="4.85546875" style="81" customWidth="1"/>
    <col min="9995" max="10210" width="9.140625" style="81"/>
    <col min="10211" max="10211" width="15.85546875" style="81" customWidth="1"/>
    <col min="10212" max="10212" width="60" style="81" customWidth="1"/>
    <col min="10213" max="10248" width="13.42578125" style="81" customWidth="1"/>
    <col min="10249" max="10249" width="16.140625" style="81" customWidth="1"/>
    <col min="10250" max="10250" width="4.85546875" style="81" customWidth="1"/>
    <col min="10251" max="10466" width="9.140625" style="81"/>
    <col min="10467" max="10467" width="15.85546875" style="81" customWidth="1"/>
    <col min="10468" max="10468" width="60" style="81" customWidth="1"/>
    <col min="10469" max="10504" width="13.42578125" style="81" customWidth="1"/>
    <col min="10505" max="10505" width="16.140625" style="81" customWidth="1"/>
    <col min="10506" max="10506" width="4.85546875" style="81" customWidth="1"/>
    <col min="10507" max="10722" width="9.140625" style="81"/>
    <col min="10723" max="10723" width="15.85546875" style="81" customWidth="1"/>
    <col min="10724" max="10724" width="60" style="81" customWidth="1"/>
    <col min="10725" max="10760" width="13.42578125" style="81" customWidth="1"/>
    <col min="10761" max="10761" width="16.140625" style="81" customWidth="1"/>
    <col min="10762" max="10762" width="4.85546875" style="81" customWidth="1"/>
    <col min="10763" max="10978" width="9.140625" style="81"/>
    <col min="10979" max="10979" width="15.85546875" style="81" customWidth="1"/>
    <col min="10980" max="10980" width="60" style="81" customWidth="1"/>
    <col min="10981" max="11016" width="13.42578125" style="81" customWidth="1"/>
    <col min="11017" max="11017" width="16.140625" style="81" customWidth="1"/>
    <col min="11018" max="11018" width="4.85546875" style="81" customWidth="1"/>
    <col min="11019" max="11234" width="9.140625" style="81"/>
    <col min="11235" max="11235" width="15.85546875" style="81" customWidth="1"/>
    <col min="11236" max="11236" width="60" style="81" customWidth="1"/>
    <col min="11237" max="11272" width="13.42578125" style="81" customWidth="1"/>
    <col min="11273" max="11273" width="16.140625" style="81" customWidth="1"/>
    <col min="11274" max="11274" width="4.85546875" style="81" customWidth="1"/>
    <col min="11275" max="11490" width="9.140625" style="81"/>
    <col min="11491" max="11491" width="15.85546875" style="81" customWidth="1"/>
    <col min="11492" max="11492" width="60" style="81" customWidth="1"/>
    <col min="11493" max="11528" width="13.42578125" style="81" customWidth="1"/>
    <col min="11529" max="11529" width="16.140625" style="81" customWidth="1"/>
    <col min="11530" max="11530" width="4.85546875" style="81" customWidth="1"/>
    <col min="11531" max="11746" width="9.140625" style="81"/>
    <col min="11747" max="11747" width="15.85546875" style="81" customWidth="1"/>
    <col min="11748" max="11748" width="60" style="81" customWidth="1"/>
    <col min="11749" max="11784" width="13.42578125" style="81" customWidth="1"/>
    <col min="11785" max="11785" width="16.140625" style="81" customWidth="1"/>
    <col min="11786" max="11786" width="4.85546875" style="81" customWidth="1"/>
    <col min="11787" max="12002" width="9.140625" style="81"/>
    <col min="12003" max="12003" width="15.85546875" style="81" customWidth="1"/>
    <col min="12004" max="12004" width="60" style="81" customWidth="1"/>
    <col min="12005" max="12040" width="13.42578125" style="81" customWidth="1"/>
    <col min="12041" max="12041" width="16.140625" style="81" customWidth="1"/>
    <col min="12042" max="12042" width="4.85546875" style="81" customWidth="1"/>
    <col min="12043" max="12258" width="9.140625" style="81"/>
    <col min="12259" max="12259" width="15.85546875" style="81" customWidth="1"/>
    <col min="12260" max="12260" width="60" style="81" customWidth="1"/>
    <col min="12261" max="12296" width="13.42578125" style="81" customWidth="1"/>
    <col min="12297" max="12297" width="16.140625" style="81" customWidth="1"/>
    <col min="12298" max="12298" width="4.85546875" style="81" customWidth="1"/>
    <col min="12299" max="12514" width="9.140625" style="81"/>
    <col min="12515" max="12515" width="15.85546875" style="81" customWidth="1"/>
    <col min="12516" max="12516" width="60" style="81" customWidth="1"/>
    <col min="12517" max="12552" width="13.42578125" style="81" customWidth="1"/>
    <col min="12553" max="12553" width="16.140625" style="81" customWidth="1"/>
    <col min="12554" max="12554" width="4.85546875" style="81" customWidth="1"/>
    <col min="12555" max="12770" width="9.140625" style="81"/>
    <col min="12771" max="12771" width="15.85546875" style="81" customWidth="1"/>
    <col min="12772" max="12772" width="60" style="81" customWidth="1"/>
    <col min="12773" max="12808" width="13.42578125" style="81" customWidth="1"/>
    <col min="12809" max="12809" width="16.140625" style="81" customWidth="1"/>
    <col min="12810" max="12810" width="4.85546875" style="81" customWidth="1"/>
    <col min="12811" max="13026" width="9.140625" style="81"/>
    <col min="13027" max="13027" width="15.85546875" style="81" customWidth="1"/>
    <col min="13028" max="13028" width="60" style="81" customWidth="1"/>
    <col min="13029" max="13064" width="13.42578125" style="81" customWidth="1"/>
    <col min="13065" max="13065" width="16.140625" style="81" customWidth="1"/>
    <col min="13066" max="13066" width="4.85546875" style="81" customWidth="1"/>
    <col min="13067" max="13282" width="9.140625" style="81"/>
    <col min="13283" max="13283" width="15.85546875" style="81" customWidth="1"/>
    <col min="13284" max="13284" width="60" style="81" customWidth="1"/>
    <col min="13285" max="13320" width="13.42578125" style="81" customWidth="1"/>
    <col min="13321" max="13321" width="16.140625" style="81" customWidth="1"/>
    <col min="13322" max="13322" width="4.85546875" style="81" customWidth="1"/>
    <col min="13323" max="13538" width="9.140625" style="81"/>
    <col min="13539" max="13539" width="15.85546875" style="81" customWidth="1"/>
    <col min="13540" max="13540" width="60" style="81" customWidth="1"/>
    <col min="13541" max="13576" width="13.42578125" style="81" customWidth="1"/>
    <col min="13577" max="13577" width="16.140625" style="81" customWidth="1"/>
    <col min="13578" max="13578" width="4.85546875" style="81" customWidth="1"/>
    <col min="13579" max="13794" width="9.140625" style="81"/>
    <col min="13795" max="13795" width="15.85546875" style="81" customWidth="1"/>
    <col min="13796" max="13796" width="60" style="81" customWidth="1"/>
    <col min="13797" max="13832" width="13.42578125" style="81" customWidth="1"/>
    <col min="13833" max="13833" width="16.140625" style="81" customWidth="1"/>
    <col min="13834" max="13834" width="4.85546875" style="81" customWidth="1"/>
    <col min="13835" max="14050" width="9.140625" style="81"/>
    <col min="14051" max="14051" width="15.85546875" style="81" customWidth="1"/>
    <col min="14052" max="14052" width="60" style="81" customWidth="1"/>
    <col min="14053" max="14088" width="13.42578125" style="81" customWidth="1"/>
    <col min="14089" max="14089" width="16.140625" style="81" customWidth="1"/>
    <col min="14090" max="14090" width="4.85546875" style="81" customWidth="1"/>
    <col min="14091" max="14306" width="9.140625" style="81"/>
    <col min="14307" max="14307" width="15.85546875" style="81" customWidth="1"/>
    <col min="14308" max="14308" width="60" style="81" customWidth="1"/>
    <col min="14309" max="14344" width="13.42578125" style="81" customWidth="1"/>
    <col min="14345" max="14345" width="16.140625" style="81" customWidth="1"/>
    <col min="14346" max="14346" width="4.85546875" style="81" customWidth="1"/>
    <col min="14347" max="14562" width="9.140625" style="81"/>
    <col min="14563" max="14563" width="15.85546875" style="81" customWidth="1"/>
    <col min="14564" max="14564" width="60" style="81" customWidth="1"/>
    <col min="14565" max="14600" width="13.42578125" style="81" customWidth="1"/>
    <col min="14601" max="14601" width="16.140625" style="81" customWidth="1"/>
    <col min="14602" max="14602" width="4.85546875" style="81" customWidth="1"/>
    <col min="14603" max="14818" width="9.140625" style="81"/>
    <col min="14819" max="14819" width="15.85546875" style="81" customWidth="1"/>
    <col min="14820" max="14820" width="60" style="81" customWidth="1"/>
    <col min="14821" max="14856" width="13.42578125" style="81" customWidth="1"/>
    <col min="14857" max="14857" width="16.140625" style="81" customWidth="1"/>
    <col min="14858" max="14858" width="4.85546875" style="81" customWidth="1"/>
    <col min="14859" max="15074" width="9.140625" style="81"/>
    <col min="15075" max="15075" width="15.85546875" style="81" customWidth="1"/>
    <col min="15076" max="15076" width="60" style="81" customWidth="1"/>
    <col min="15077" max="15112" width="13.42578125" style="81" customWidth="1"/>
    <col min="15113" max="15113" width="16.140625" style="81" customWidth="1"/>
    <col min="15114" max="15114" width="4.85546875" style="81" customWidth="1"/>
    <col min="15115" max="15330" width="9.140625" style="81"/>
    <col min="15331" max="15331" width="15.85546875" style="81" customWidth="1"/>
    <col min="15332" max="15332" width="60" style="81" customWidth="1"/>
    <col min="15333" max="15368" width="13.42578125" style="81" customWidth="1"/>
    <col min="15369" max="15369" width="16.140625" style="81" customWidth="1"/>
    <col min="15370" max="15370" width="4.85546875" style="81" customWidth="1"/>
    <col min="15371" max="15586" width="9.140625" style="81"/>
    <col min="15587" max="15587" width="15.85546875" style="81" customWidth="1"/>
    <col min="15588" max="15588" width="60" style="81" customWidth="1"/>
    <col min="15589" max="15624" width="13.42578125" style="81" customWidth="1"/>
    <col min="15625" max="15625" width="16.140625" style="81" customWidth="1"/>
    <col min="15626" max="15626" width="4.85546875" style="81" customWidth="1"/>
    <col min="15627" max="15842" width="9.140625" style="81"/>
    <col min="15843" max="15843" width="15.85546875" style="81" customWidth="1"/>
    <col min="15844" max="15844" width="60" style="81" customWidth="1"/>
    <col min="15845" max="15880" width="13.42578125" style="81" customWidth="1"/>
    <col min="15881" max="15881" width="16.140625" style="81" customWidth="1"/>
    <col min="15882" max="15882" width="4.85546875" style="81" customWidth="1"/>
    <col min="15883" max="16098" width="9.140625" style="81"/>
    <col min="16099" max="16099" width="15.85546875" style="81" customWidth="1"/>
    <col min="16100" max="16100" width="60" style="81" customWidth="1"/>
    <col min="16101" max="16136" width="13.42578125" style="81" customWidth="1"/>
    <col min="16137" max="16137" width="16.140625" style="81" customWidth="1"/>
    <col min="16138" max="16138" width="4.85546875" style="81" customWidth="1"/>
    <col min="16139" max="16384" width="9.140625" style="81"/>
  </cols>
  <sheetData>
    <row r="1" spans="1:11" ht="4.5" customHeight="1" thickBot="1">
      <c r="A1" s="262"/>
      <c r="B1" s="263"/>
      <c r="C1" s="263"/>
      <c r="D1" s="263"/>
      <c r="E1" s="263"/>
      <c r="F1" s="263"/>
      <c r="G1" s="263"/>
      <c r="H1" s="263"/>
      <c r="I1" s="263"/>
    </row>
    <row r="2" spans="1:11" ht="27.75" customHeight="1">
      <c r="A2" s="335" t="s">
        <v>812</v>
      </c>
      <c r="B2" s="336">
        <f>'Planilha Resumo'!B2</f>
        <v>0</v>
      </c>
      <c r="C2" s="337"/>
      <c r="D2" s="337"/>
      <c r="E2" s="338"/>
      <c r="F2" s="339"/>
      <c r="G2" s="340"/>
      <c r="H2" s="341"/>
      <c r="I2" s="342"/>
    </row>
    <row r="3" spans="1:11" ht="27.75" customHeight="1">
      <c r="A3" s="343" t="s">
        <v>26</v>
      </c>
      <c r="B3" s="344" t="str">
        <f>'Planilha Resumo'!B3</f>
        <v>REFORMA DO EDIFÍCIO SEDE DO COREN-SP - Adequação do layout do auditório (8º andar) e do 3º pavimento do edifício</v>
      </c>
      <c r="C3" s="345"/>
      <c r="D3" s="345"/>
      <c r="E3" s="346"/>
      <c r="F3" s="347"/>
      <c r="G3" s="348"/>
      <c r="H3" s="349"/>
      <c r="I3" s="350"/>
    </row>
    <row r="4" spans="1:11" ht="27.75" customHeight="1">
      <c r="A4" s="351" t="s">
        <v>3</v>
      </c>
      <c r="B4" s="344" t="str">
        <f>'Planilha Resumo'!B4</f>
        <v>Alameda Ribeirão Preto, nº 82, bairro Bela Vista, São Paulo/SP</v>
      </c>
      <c r="C4" s="345"/>
      <c r="D4" s="345"/>
      <c r="E4" s="346"/>
      <c r="F4" s="347"/>
      <c r="G4" s="348"/>
      <c r="H4" s="349"/>
      <c r="I4" s="350"/>
    </row>
    <row r="5" spans="1:11" ht="27.75" customHeight="1">
      <c r="A5" s="352" t="s">
        <v>27</v>
      </c>
      <c r="B5" s="519" t="s">
        <v>166</v>
      </c>
      <c r="C5" s="520"/>
      <c r="D5" s="520"/>
      <c r="E5" s="346"/>
      <c r="F5" s="347"/>
      <c r="G5" s="353"/>
      <c r="H5" s="354"/>
      <c r="I5" s="355"/>
    </row>
    <row r="6" spans="1:11" ht="4.5" customHeight="1">
      <c r="A6" s="356"/>
      <c r="B6" s="357"/>
      <c r="C6" s="357"/>
      <c r="D6" s="357"/>
      <c r="E6" s="357"/>
      <c r="F6" s="357"/>
      <c r="G6" s="357"/>
      <c r="H6" s="357"/>
      <c r="I6" s="358"/>
    </row>
    <row r="7" spans="1:11" ht="33" customHeight="1">
      <c r="A7" s="501" t="s">
        <v>376</v>
      </c>
      <c r="B7" s="502"/>
      <c r="C7" s="502"/>
      <c r="D7" s="502"/>
      <c r="E7" s="502"/>
      <c r="F7" s="502"/>
      <c r="G7" s="502"/>
      <c r="H7" s="502"/>
      <c r="I7" s="503"/>
    </row>
    <row r="8" spans="1:11" ht="4.5" customHeight="1">
      <c r="A8" s="356"/>
      <c r="B8" s="357"/>
      <c r="C8" s="357"/>
      <c r="D8" s="357"/>
      <c r="E8" s="357"/>
      <c r="F8" s="357"/>
      <c r="G8" s="357"/>
      <c r="H8" s="357"/>
      <c r="I8" s="358"/>
    </row>
    <row r="9" spans="1:11" ht="19.5" customHeight="1">
      <c r="A9" s="504" t="s">
        <v>4</v>
      </c>
      <c r="B9" s="505"/>
      <c r="C9" s="505"/>
      <c r="D9" s="505"/>
      <c r="E9" s="505"/>
      <c r="F9" s="505"/>
      <c r="G9" s="505"/>
      <c r="H9" s="505"/>
      <c r="I9" s="506"/>
    </row>
    <row r="10" spans="1:11" ht="19.5" customHeight="1">
      <c r="A10" s="359" t="s">
        <v>5</v>
      </c>
      <c r="B10" s="507" t="s">
        <v>6</v>
      </c>
      <c r="C10" s="508"/>
      <c r="D10" s="509"/>
      <c r="E10" s="334" t="s">
        <v>7</v>
      </c>
      <c r="F10" s="491" t="s">
        <v>8</v>
      </c>
      <c r="G10" s="492"/>
      <c r="H10" s="492"/>
      <c r="I10" s="510"/>
    </row>
    <row r="11" spans="1:11" ht="19.5" customHeight="1">
      <c r="A11" s="360" t="s">
        <v>35</v>
      </c>
      <c r="B11" s="494" t="s">
        <v>9</v>
      </c>
      <c r="C11" s="495"/>
      <c r="D11" s="496"/>
      <c r="E11" s="361">
        <v>44967</v>
      </c>
      <c r="F11" s="494" t="s">
        <v>302</v>
      </c>
      <c r="G11" s="495"/>
      <c r="H11" s="495"/>
      <c r="I11" s="511"/>
    </row>
    <row r="12" spans="1:11" ht="19.5" customHeight="1">
      <c r="A12" s="362"/>
      <c r="B12" s="494"/>
      <c r="C12" s="495"/>
      <c r="D12" s="496"/>
      <c r="E12" s="363"/>
      <c r="F12" s="494"/>
      <c r="G12" s="495"/>
      <c r="H12" s="495"/>
      <c r="I12" s="511"/>
    </row>
    <row r="13" spans="1:11" ht="18" customHeight="1">
      <c r="A13" s="364"/>
      <c r="B13" s="365" t="s">
        <v>377</v>
      </c>
      <c r="C13" s="366"/>
      <c r="D13" s="366"/>
      <c r="E13" s="366"/>
      <c r="F13" s="366"/>
      <c r="G13" s="366"/>
      <c r="H13" s="366"/>
      <c r="I13" s="367"/>
    </row>
    <row r="14" spans="1:11" s="83" customFormat="1" ht="4.5" customHeight="1">
      <c r="A14" s="356"/>
      <c r="B14" s="357"/>
      <c r="C14" s="357"/>
      <c r="D14" s="357"/>
      <c r="E14" s="357"/>
      <c r="F14" s="357"/>
      <c r="G14" s="357"/>
      <c r="H14" s="357"/>
      <c r="I14" s="358"/>
      <c r="K14" s="84"/>
    </row>
    <row r="15" spans="1:11" ht="18" customHeight="1" thickBot="1">
      <c r="A15" s="521" t="s">
        <v>10</v>
      </c>
      <c r="B15" s="522" t="s">
        <v>378</v>
      </c>
      <c r="C15" s="524" t="s">
        <v>394</v>
      </c>
      <c r="D15" s="524"/>
      <c r="E15" s="524"/>
      <c r="F15" s="524"/>
      <c r="G15" s="524"/>
      <c r="H15" s="524"/>
      <c r="I15" s="525" t="s">
        <v>379</v>
      </c>
    </row>
    <row r="16" spans="1:11" ht="18" customHeight="1" thickBot="1">
      <c r="A16" s="521"/>
      <c r="B16" s="523"/>
      <c r="C16" s="512" t="s">
        <v>771</v>
      </c>
      <c r="D16" s="513"/>
      <c r="E16" s="514"/>
      <c r="F16" s="512" t="s">
        <v>772</v>
      </c>
      <c r="G16" s="513"/>
      <c r="H16" s="515"/>
      <c r="I16" s="526"/>
    </row>
    <row r="17" spans="1:12" ht="18" customHeight="1" thickBot="1">
      <c r="A17" s="521"/>
      <c r="B17" s="523"/>
      <c r="C17" s="368" t="s">
        <v>380</v>
      </c>
      <c r="D17" s="369" t="s">
        <v>381</v>
      </c>
      <c r="E17" s="370" t="s">
        <v>382</v>
      </c>
      <c r="F17" s="368" t="s">
        <v>383</v>
      </c>
      <c r="G17" s="369" t="s">
        <v>384</v>
      </c>
      <c r="H17" s="371" t="s">
        <v>385</v>
      </c>
      <c r="I17" s="526"/>
      <c r="K17" s="85">
        <f>COUNTA(C17:H17)</f>
        <v>6</v>
      </c>
    </row>
    <row r="18" spans="1:12" ht="15" customHeight="1">
      <c r="A18" s="521"/>
      <c r="B18" s="523"/>
      <c r="C18" s="372">
        <v>30</v>
      </c>
      <c r="D18" s="373">
        <v>60</v>
      </c>
      <c r="E18" s="374">
        <f>D18+30</f>
        <v>90</v>
      </c>
      <c r="F18" s="372">
        <f t="shared" ref="F18:H18" si="0">E18+30</f>
        <v>120</v>
      </c>
      <c r="G18" s="373">
        <f t="shared" si="0"/>
        <v>150</v>
      </c>
      <c r="H18" s="375">
        <f t="shared" si="0"/>
        <v>180</v>
      </c>
      <c r="I18" s="526"/>
    </row>
    <row r="19" spans="1:12" ht="15" customHeight="1">
      <c r="A19" s="376">
        <v>1</v>
      </c>
      <c r="B19" s="377" t="s">
        <v>104</v>
      </c>
      <c r="C19" s="229"/>
      <c r="D19" s="89"/>
      <c r="E19" s="254"/>
      <c r="F19" s="229"/>
      <c r="G19" s="89"/>
      <c r="H19" s="230"/>
      <c r="I19" s="264"/>
      <c r="K19" s="87"/>
    </row>
    <row r="20" spans="1:12" ht="15" customHeight="1">
      <c r="A20" s="516" t="s">
        <v>11</v>
      </c>
      <c r="B20" s="497" t="s">
        <v>258</v>
      </c>
      <c r="C20" s="231">
        <v>0.16669999999999999</v>
      </c>
      <c r="D20" s="86">
        <v>0.16669999999999999</v>
      </c>
      <c r="E20" s="255">
        <v>0.16669999999999999</v>
      </c>
      <c r="F20" s="231">
        <v>0.16669999999999999</v>
      </c>
      <c r="G20" s="86">
        <v>0.1666</v>
      </c>
      <c r="H20" s="232">
        <v>0.1666</v>
      </c>
      <c r="I20" s="499">
        <f>'Planilha Resumo'!F18</f>
        <v>0</v>
      </c>
      <c r="K20" s="222">
        <f t="shared" ref="K20:K51" si="1">SUM(C20:H20)</f>
        <v>0.99999999999999989</v>
      </c>
    </row>
    <row r="21" spans="1:12" ht="15" customHeight="1">
      <c r="A21" s="517"/>
      <c r="B21" s="498"/>
      <c r="C21" s="233">
        <f t="shared" ref="C21:H21" si="2">$I$20*C20</f>
        <v>0</v>
      </c>
      <c r="D21" s="88">
        <f t="shared" si="2"/>
        <v>0</v>
      </c>
      <c r="E21" s="256">
        <f t="shared" si="2"/>
        <v>0</v>
      </c>
      <c r="F21" s="233">
        <f t="shared" si="2"/>
        <v>0</v>
      </c>
      <c r="G21" s="88">
        <f t="shared" si="2"/>
        <v>0</v>
      </c>
      <c r="H21" s="234">
        <f t="shared" si="2"/>
        <v>0</v>
      </c>
      <c r="I21" s="500"/>
      <c r="K21" s="222">
        <f t="shared" si="1"/>
        <v>0</v>
      </c>
      <c r="L21" s="225">
        <f>K21-I20</f>
        <v>0</v>
      </c>
    </row>
    <row r="22" spans="1:12" ht="15" customHeight="1">
      <c r="A22" s="516" t="s">
        <v>19</v>
      </c>
      <c r="B22" s="497" t="s">
        <v>174</v>
      </c>
      <c r="C22" s="231">
        <v>0.16669999999999999</v>
      </c>
      <c r="D22" s="86">
        <v>0.16669999999999999</v>
      </c>
      <c r="E22" s="255">
        <v>0.16669999999999999</v>
      </c>
      <c r="F22" s="231">
        <v>0.16669999999999999</v>
      </c>
      <c r="G22" s="86">
        <v>0.1666</v>
      </c>
      <c r="H22" s="232">
        <v>0.1666</v>
      </c>
      <c r="I22" s="499">
        <f>'Planilha Resumo'!F19</f>
        <v>0</v>
      </c>
      <c r="K22" s="222">
        <f t="shared" si="1"/>
        <v>0.99999999999999989</v>
      </c>
      <c r="L22" s="225">
        <f t="shared" ref="L22:L85" si="3">K22-I21</f>
        <v>0.99999999999999989</v>
      </c>
    </row>
    <row r="23" spans="1:12" ht="15" customHeight="1">
      <c r="A23" s="517"/>
      <c r="B23" s="498"/>
      <c r="C23" s="233">
        <f t="shared" ref="C23:H23" si="4">$I$22*C22</f>
        <v>0</v>
      </c>
      <c r="D23" s="88">
        <f t="shared" si="4"/>
        <v>0</v>
      </c>
      <c r="E23" s="256">
        <f t="shared" si="4"/>
        <v>0</v>
      </c>
      <c r="F23" s="233">
        <f t="shared" si="4"/>
        <v>0</v>
      </c>
      <c r="G23" s="88">
        <f t="shared" si="4"/>
        <v>0</v>
      </c>
      <c r="H23" s="234">
        <f t="shared" si="4"/>
        <v>0</v>
      </c>
      <c r="I23" s="500"/>
      <c r="K23" s="222">
        <f t="shared" si="1"/>
        <v>0</v>
      </c>
      <c r="L23" s="225">
        <f t="shared" si="3"/>
        <v>0</v>
      </c>
    </row>
    <row r="24" spans="1:12" ht="15" customHeight="1">
      <c r="A24" s="516" t="s">
        <v>13</v>
      </c>
      <c r="B24" s="497" t="s">
        <v>175</v>
      </c>
      <c r="C24" s="231">
        <v>0.16669999999999999</v>
      </c>
      <c r="D24" s="86">
        <v>0.16669999999999999</v>
      </c>
      <c r="E24" s="255">
        <v>0.16669999999999999</v>
      </c>
      <c r="F24" s="231">
        <v>0.16669999999999999</v>
      </c>
      <c r="G24" s="86">
        <v>0.1666</v>
      </c>
      <c r="H24" s="232">
        <v>0.1666</v>
      </c>
      <c r="I24" s="499">
        <f>'Planilha Resumo'!F20</f>
        <v>0</v>
      </c>
      <c r="K24" s="222">
        <f t="shared" si="1"/>
        <v>0.99999999999999989</v>
      </c>
      <c r="L24" s="225">
        <f t="shared" si="3"/>
        <v>0.99999999999999989</v>
      </c>
    </row>
    <row r="25" spans="1:12" ht="15" customHeight="1">
      <c r="A25" s="517"/>
      <c r="B25" s="498"/>
      <c r="C25" s="233">
        <f t="shared" ref="C25:H25" si="5">$I$24*C24</f>
        <v>0</v>
      </c>
      <c r="D25" s="88">
        <f t="shared" si="5"/>
        <v>0</v>
      </c>
      <c r="E25" s="256">
        <f t="shared" si="5"/>
        <v>0</v>
      </c>
      <c r="F25" s="233">
        <f t="shared" si="5"/>
        <v>0</v>
      </c>
      <c r="G25" s="88">
        <f t="shared" si="5"/>
        <v>0</v>
      </c>
      <c r="H25" s="234">
        <f t="shared" si="5"/>
        <v>0</v>
      </c>
      <c r="I25" s="500"/>
      <c r="K25" s="222">
        <f t="shared" si="1"/>
        <v>0</v>
      </c>
      <c r="L25" s="225">
        <f t="shared" si="3"/>
        <v>0</v>
      </c>
    </row>
    <row r="26" spans="1:12" ht="9.75" customHeight="1">
      <c r="A26" s="378"/>
      <c r="B26" s="379"/>
      <c r="C26" s="233"/>
      <c r="D26" s="88"/>
      <c r="E26" s="256"/>
      <c r="F26" s="233"/>
      <c r="G26" s="88"/>
      <c r="H26" s="234"/>
      <c r="I26" s="265"/>
      <c r="K26" s="222">
        <f t="shared" si="1"/>
        <v>0</v>
      </c>
      <c r="L26" s="225">
        <f t="shared" si="3"/>
        <v>0</v>
      </c>
    </row>
    <row r="27" spans="1:12" ht="15" customHeight="1">
      <c r="A27" s="376">
        <v>2</v>
      </c>
      <c r="B27" s="377" t="s">
        <v>69</v>
      </c>
      <c r="C27" s="229"/>
      <c r="D27" s="89"/>
      <c r="E27" s="254"/>
      <c r="F27" s="229"/>
      <c r="G27" s="89"/>
      <c r="H27" s="230"/>
      <c r="I27" s="264"/>
      <c r="K27" s="222">
        <f t="shared" si="1"/>
        <v>0</v>
      </c>
      <c r="L27" s="225">
        <f t="shared" si="3"/>
        <v>0</v>
      </c>
    </row>
    <row r="28" spans="1:12" ht="15" customHeight="1">
      <c r="A28" s="516" t="s">
        <v>15</v>
      </c>
      <c r="B28" s="497" t="s">
        <v>196</v>
      </c>
      <c r="C28" s="231">
        <v>0.5</v>
      </c>
      <c r="D28" s="86"/>
      <c r="E28" s="255"/>
      <c r="F28" s="231">
        <v>0.5</v>
      </c>
      <c r="G28" s="86"/>
      <c r="H28" s="232"/>
      <c r="I28" s="499">
        <f>'Planilha Resumo'!F23</f>
        <v>0</v>
      </c>
      <c r="K28" s="222">
        <f t="shared" si="1"/>
        <v>1</v>
      </c>
      <c r="L28" s="225">
        <f t="shared" si="3"/>
        <v>1</v>
      </c>
    </row>
    <row r="29" spans="1:12" ht="15" customHeight="1">
      <c r="A29" s="517"/>
      <c r="B29" s="498"/>
      <c r="C29" s="233">
        <f t="shared" ref="C29:H29" si="6">$I$28*C28</f>
        <v>0</v>
      </c>
      <c r="D29" s="88">
        <f t="shared" si="6"/>
        <v>0</v>
      </c>
      <c r="E29" s="256">
        <f t="shared" si="6"/>
        <v>0</v>
      </c>
      <c r="F29" s="233">
        <f t="shared" si="6"/>
        <v>0</v>
      </c>
      <c r="G29" s="88">
        <f t="shared" si="6"/>
        <v>0</v>
      </c>
      <c r="H29" s="234">
        <f t="shared" si="6"/>
        <v>0</v>
      </c>
      <c r="I29" s="500"/>
      <c r="K29" s="222">
        <f t="shared" si="1"/>
        <v>0</v>
      </c>
      <c r="L29" s="225">
        <f t="shared" si="3"/>
        <v>0</v>
      </c>
    </row>
    <row r="30" spans="1:12" ht="15" customHeight="1">
      <c r="A30" s="516" t="s">
        <v>251</v>
      </c>
      <c r="B30" s="497" t="s">
        <v>250</v>
      </c>
      <c r="C30" s="231">
        <v>0.16669999999999999</v>
      </c>
      <c r="D30" s="86">
        <v>0.16669999999999999</v>
      </c>
      <c r="E30" s="255">
        <v>0.16669999999999999</v>
      </c>
      <c r="F30" s="231">
        <v>0.16669999999999999</v>
      </c>
      <c r="G30" s="86">
        <v>0.1666</v>
      </c>
      <c r="H30" s="232">
        <v>0.1666</v>
      </c>
      <c r="I30" s="499">
        <f>'Planilha Resumo'!F24</f>
        <v>0</v>
      </c>
      <c r="K30" s="222">
        <f t="shared" si="1"/>
        <v>0.99999999999999989</v>
      </c>
      <c r="L30" s="225">
        <f t="shared" si="3"/>
        <v>0.99999999999999989</v>
      </c>
    </row>
    <row r="31" spans="1:12" ht="15" customHeight="1">
      <c r="A31" s="517"/>
      <c r="B31" s="498"/>
      <c r="C31" s="233">
        <f t="shared" ref="C31:H31" si="7">$I$30*C30</f>
        <v>0</v>
      </c>
      <c r="D31" s="88">
        <f t="shared" si="7"/>
        <v>0</v>
      </c>
      <c r="E31" s="256">
        <f t="shared" si="7"/>
        <v>0</v>
      </c>
      <c r="F31" s="233">
        <f t="shared" si="7"/>
        <v>0</v>
      </c>
      <c r="G31" s="88">
        <f t="shared" si="7"/>
        <v>0</v>
      </c>
      <c r="H31" s="234">
        <f t="shared" si="7"/>
        <v>0</v>
      </c>
      <c r="I31" s="518"/>
      <c r="K31" s="222">
        <f t="shared" si="1"/>
        <v>0</v>
      </c>
      <c r="L31" s="225">
        <f t="shared" si="3"/>
        <v>0</v>
      </c>
    </row>
    <row r="32" spans="1:12" ht="9.75" customHeight="1">
      <c r="A32" s="378"/>
      <c r="B32" s="379"/>
      <c r="C32" s="233"/>
      <c r="D32" s="88"/>
      <c r="E32" s="256"/>
      <c r="F32" s="233"/>
      <c r="G32" s="88"/>
      <c r="H32" s="234"/>
      <c r="I32" s="239"/>
      <c r="K32" s="222">
        <f t="shared" si="1"/>
        <v>0</v>
      </c>
      <c r="L32" s="225">
        <f t="shared" si="3"/>
        <v>0</v>
      </c>
    </row>
    <row r="33" spans="1:12" ht="15" customHeight="1">
      <c r="A33" s="376">
        <v>3</v>
      </c>
      <c r="B33" s="377" t="s">
        <v>98</v>
      </c>
      <c r="C33" s="231"/>
      <c r="D33" s="86"/>
      <c r="E33" s="255"/>
      <c r="F33" s="231"/>
      <c r="G33" s="86"/>
      <c r="H33" s="232"/>
      <c r="I33" s="267"/>
      <c r="K33" s="222">
        <f t="shared" si="1"/>
        <v>0</v>
      </c>
      <c r="L33" s="225">
        <f t="shared" si="3"/>
        <v>0</v>
      </c>
    </row>
    <row r="34" spans="1:12" ht="15" customHeight="1">
      <c r="A34" s="516" t="s">
        <v>221</v>
      </c>
      <c r="B34" s="497" t="s">
        <v>248</v>
      </c>
      <c r="C34" s="231"/>
      <c r="D34" s="86">
        <v>0.5</v>
      </c>
      <c r="E34" s="255"/>
      <c r="F34" s="231">
        <v>0.5</v>
      </c>
      <c r="G34" s="86"/>
      <c r="H34" s="232"/>
      <c r="I34" s="499">
        <f>'Planilha Resumo'!F27</f>
        <v>0</v>
      </c>
      <c r="K34" s="222">
        <f t="shared" si="1"/>
        <v>1</v>
      </c>
      <c r="L34" s="225">
        <f t="shared" si="3"/>
        <v>1</v>
      </c>
    </row>
    <row r="35" spans="1:12" ht="15" customHeight="1">
      <c r="A35" s="517"/>
      <c r="B35" s="498"/>
      <c r="C35" s="233"/>
      <c r="D35" s="88">
        <f>$I$34*D34</f>
        <v>0</v>
      </c>
      <c r="E35" s="256">
        <f>$I$34*E34</f>
        <v>0</v>
      </c>
      <c r="F35" s="233">
        <f>$I$34*F34</f>
        <v>0</v>
      </c>
      <c r="G35" s="88">
        <f>$I$34*G34</f>
        <v>0</v>
      </c>
      <c r="H35" s="234"/>
      <c r="I35" s="500"/>
      <c r="K35" s="222">
        <f t="shared" si="1"/>
        <v>0</v>
      </c>
      <c r="L35" s="225">
        <f t="shared" si="3"/>
        <v>0</v>
      </c>
    </row>
    <row r="36" spans="1:12" ht="15" customHeight="1">
      <c r="A36" s="516" t="s">
        <v>402</v>
      </c>
      <c r="B36" s="497" t="s">
        <v>192</v>
      </c>
      <c r="C36" s="231"/>
      <c r="D36" s="86">
        <v>0.25</v>
      </c>
      <c r="E36" s="255">
        <v>0.2</v>
      </c>
      <c r="F36" s="231">
        <v>0.2</v>
      </c>
      <c r="G36" s="86">
        <v>0.2</v>
      </c>
      <c r="H36" s="232">
        <v>0.15</v>
      </c>
      <c r="I36" s="499">
        <f>'Planilha Resumo'!F28</f>
        <v>0</v>
      </c>
      <c r="K36" s="222">
        <f t="shared" si="1"/>
        <v>1</v>
      </c>
      <c r="L36" s="225">
        <f t="shared" si="3"/>
        <v>1</v>
      </c>
    </row>
    <row r="37" spans="1:12" ht="15" customHeight="1">
      <c r="A37" s="517"/>
      <c r="B37" s="498"/>
      <c r="C37" s="233"/>
      <c r="D37" s="88">
        <f>$I$36*D36</f>
        <v>0</v>
      </c>
      <c r="E37" s="256">
        <f>$I$36*E36</f>
        <v>0</v>
      </c>
      <c r="F37" s="233">
        <f>$I$36*F36</f>
        <v>0</v>
      </c>
      <c r="G37" s="88">
        <f>$I$36*G36</f>
        <v>0</v>
      </c>
      <c r="H37" s="234">
        <f>$I$36*H36</f>
        <v>0</v>
      </c>
      <c r="I37" s="500"/>
      <c r="K37" s="222">
        <f t="shared" si="1"/>
        <v>0</v>
      </c>
      <c r="L37" s="225">
        <f t="shared" si="3"/>
        <v>0</v>
      </c>
    </row>
    <row r="38" spans="1:12" ht="9.75" customHeight="1">
      <c r="A38" s="378"/>
      <c r="B38" s="379"/>
      <c r="C38" s="233"/>
      <c r="D38" s="88"/>
      <c r="E38" s="256"/>
      <c r="F38" s="233"/>
      <c r="G38" s="88"/>
      <c r="H38" s="234"/>
      <c r="I38" s="265"/>
      <c r="K38" s="222">
        <f t="shared" si="1"/>
        <v>0</v>
      </c>
      <c r="L38" s="225">
        <f t="shared" si="3"/>
        <v>0</v>
      </c>
    </row>
    <row r="39" spans="1:12" ht="15" customHeight="1">
      <c r="A39" s="376">
        <v>4</v>
      </c>
      <c r="B39" s="377" t="s">
        <v>100</v>
      </c>
      <c r="C39" s="231"/>
      <c r="D39" s="86"/>
      <c r="E39" s="255"/>
      <c r="F39" s="231"/>
      <c r="G39" s="86"/>
      <c r="H39" s="232"/>
      <c r="I39" s="267"/>
      <c r="K39" s="222">
        <f t="shared" si="1"/>
        <v>0</v>
      </c>
      <c r="L39" s="225">
        <f t="shared" si="3"/>
        <v>0</v>
      </c>
    </row>
    <row r="40" spans="1:12" ht="15" customHeight="1">
      <c r="A40" s="516" t="s">
        <v>20</v>
      </c>
      <c r="B40" s="497" t="s">
        <v>471</v>
      </c>
      <c r="C40" s="231"/>
      <c r="D40" s="227">
        <v>0.25</v>
      </c>
      <c r="E40" s="255">
        <v>0.25</v>
      </c>
      <c r="F40" s="231"/>
      <c r="G40" s="86">
        <v>0.25</v>
      </c>
      <c r="H40" s="232">
        <v>0.25</v>
      </c>
      <c r="I40" s="499">
        <f>'Planilha Resumo'!F31</f>
        <v>0</v>
      </c>
      <c r="K40" s="222">
        <f t="shared" si="1"/>
        <v>1</v>
      </c>
      <c r="L40" s="225">
        <f t="shared" si="3"/>
        <v>1</v>
      </c>
    </row>
    <row r="41" spans="1:12" ht="15" customHeight="1">
      <c r="A41" s="517"/>
      <c r="B41" s="498"/>
      <c r="C41" s="233"/>
      <c r="D41" s="228">
        <f>$I$40*D40</f>
        <v>0</v>
      </c>
      <c r="E41" s="256">
        <f>$I$40*E40</f>
        <v>0</v>
      </c>
      <c r="F41" s="233"/>
      <c r="G41" s="88">
        <f>$I$40*G40</f>
        <v>0</v>
      </c>
      <c r="H41" s="234">
        <f>$I$40*H40</f>
        <v>0</v>
      </c>
      <c r="I41" s="500"/>
      <c r="K41" s="222">
        <f t="shared" si="1"/>
        <v>0</v>
      </c>
      <c r="L41" s="225">
        <f t="shared" si="3"/>
        <v>0</v>
      </c>
    </row>
    <row r="42" spans="1:12" ht="15" customHeight="1">
      <c r="A42" s="516" t="s">
        <v>159</v>
      </c>
      <c r="B42" s="497" t="s">
        <v>527</v>
      </c>
      <c r="C42" s="231"/>
      <c r="D42" s="86"/>
      <c r="E42" s="255">
        <v>0.6</v>
      </c>
      <c r="F42" s="231"/>
      <c r="G42" s="86"/>
      <c r="H42" s="232">
        <v>0.4</v>
      </c>
      <c r="I42" s="499">
        <f>'Planilha Resumo'!F32</f>
        <v>0</v>
      </c>
      <c r="K42" s="222">
        <f t="shared" si="1"/>
        <v>1</v>
      </c>
      <c r="L42" s="225">
        <f t="shared" si="3"/>
        <v>1</v>
      </c>
    </row>
    <row r="43" spans="1:12" ht="15" customHeight="1">
      <c r="A43" s="517"/>
      <c r="B43" s="498"/>
      <c r="C43" s="233"/>
      <c r="D43" s="88"/>
      <c r="E43" s="256">
        <f>$I$42*E42</f>
        <v>0</v>
      </c>
      <c r="F43" s="233"/>
      <c r="G43" s="88"/>
      <c r="H43" s="234">
        <f>$I$42*H42</f>
        <v>0</v>
      </c>
      <c r="I43" s="500"/>
      <c r="K43" s="222">
        <f t="shared" si="1"/>
        <v>0</v>
      </c>
      <c r="L43" s="225">
        <f t="shared" si="3"/>
        <v>0</v>
      </c>
    </row>
    <row r="44" spans="1:12" ht="15" customHeight="1">
      <c r="A44" s="516" t="s">
        <v>190</v>
      </c>
      <c r="B44" s="497" t="s">
        <v>528</v>
      </c>
      <c r="C44" s="231"/>
      <c r="D44" s="86"/>
      <c r="E44" s="255">
        <v>0.66</v>
      </c>
      <c r="F44" s="231"/>
      <c r="G44" s="86"/>
      <c r="H44" s="232">
        <v>0.34</v>
      </c>
      <c r="I44" s="499">
        <f>'Planilha Resumo'!F33</f>
        <v>0</v>
      </c>
      <c r="K44" s="222">
        <f t="shared" si="1"/>
        <v>1</v>
      </c>
      <c r="L44" s="225">
        <f t="shared" si="3"/>
        <v>1</v>
      </c>
    </row>
    <row r="45" spans="1:12" ht="15" customHeight="1">
      <c r="A45" s="517"/>
      <c r="B45" s="498"/>
      <c r="C45" s="233"/>
      <c r="D45" s="88"/>
      <c r="E45" s="256">
        <f>$I$44*E44</f>
        <v>0</v>
      </c>
      <c r="F45" s="233"/>
      <c r="G45" s="88"/>
      <c r="H45" s="234">
        <f>$I$44*H44</f>
        <v>0</v>
      </c>
      <c r="I45" s="500"/>
      <c r="K45" s="222">
        <f t="shared" si="1"/>
        <v>0</v>
      </c>
      <c r="L45" s="225">
        <f t="shared" si="3"/>
        <v>0</v>
      </c>
    </row>
    <row r="46" spans="1:12" ht="10.5" customHeight="1">
      <c r="A46" s="378"/>
      <c r="B46" s="379"/>
      <c r="C46" s="233"/>
      <c r="D46" s="88"/>
      <c r="E46" s="256"/>
      <c r="F46" s="233"/>
      <c r="G46" s="88"/>
      <c r="H46" s="234"/>
      <c r="I46" s="265"/>
      <c r="K46" s="222">
        <f t="shared" si="1"/>
        <v>0</v>
      </c>
      <c r="L46" s="225">
        <f t="shared" si="3"/>
        <v>0</v>
      </c>
    </row>
    <row r="47" spans="1:12" ht="15" customHeight="1">
      <c r="A47" s="376">
        <v>5</v>
      </c>
      <c r="B47" s="377" t="s">
        <v>129</v>
      </c>
      <c r="C47" s="235"/>
      <c r="D47" s="89"/>
      <c r="E47" s="254"/>
      <c r="F47" s="229"/>
      <c r="G47" s="89"/>
      <c r="H47" s="230"/>
      <c r="I47" s="268"/>
      <c r="K47" s="222">
        <f t="shared" si="1"/>
        <v>0</v>
      </c>
      <c r="L47" s="225">
        <f t="shared" si="3"/>
        <v>0</v>
      </c>
    </row>
    <row r="48" spans="1:12" ht="15" customHeight="1">
      <c r="A48" s="516">
        <v>5</v>
      </c>
      <c r="B48" s="497" t="s">
        <v>392</v>
      </c>
      <c r="C48" s="231"/>
      <c r="D48" s="86"/>
      <c r="E48" s="255">
        <v>0.5</v>
      </c>
      <c r="F48" s="231"/>
      <c r="G48" s="86"/>
      <c r="H48" s="232">
        <v>0.5</v>
      </c>
      <c r="I48" s="499">
        <f>'Planilha Resumo'!F35</f>
        <v>0</v>
      </c>
      <c r="K48" s="222">
        <f t="shared" si="1"/>
        <v>1</v>
      </c>
      <c r="L48" s="225">
        <f t="shared" si="3"/>
        <v>1</v>
      </c>
    </row>
    <row r="49" spans="1:12" ht="15" customHeight="1">
      <c r="A49" s="517"/>
      <c r="B49" s="498"/>
      <c r="C49" s="233"/>
      <c r="D49" s="88"/>
      <c r="E49" s="256">
        <f>$I$48*E48</f>
        <v>0</v>
      </c>
      <c r="F49" s="233"/>
      <c r="G49" s="88"/>
      <c r="H49" s="234">
        <f>$I$48*H48</f>
        <v>0</v>
      </c>
      <c r="I49" s="500"/>
      <c r="K49" s="222">
        <f t="shared" si="1"/>
        <v>0</v>
      </c>
      <c r="L49" s="225">
        <f t="shared" si="3"/>
        <v>0</v>
      </c>
    </row>
    <row r="50" spans="1:12" ht="9.75" customHeight="1">
      <c r="A50" s="378"/>
      <c r="B50" s="379"/>
      <c r="C50" s="233"/>
      <c r="D50" s="88"/>
      <c r="E50" s="256"/>
      <c r="F50" s="233"/>
      <c r="G50" s="88"/>
      <c r="H50" s="234"/>
      <c r="I50" s="265"/>
      <c r="K50" s="222">
        <f t="shared" si="1"/>
        <v>0</v>
      </c>
      <c r="L50" s="225">
        <f t="shared" si="3"/>
        <v>0</v>
      </c>
    </row>
    <row r="51" spans="1:12" ht="15" customHeight="1">
      <c r="A51" s="376">
        <v>6</v>
      </c>
      <c r="B51" s="377" t="s">
        <v>101</v>
      </c>
      <c r="C51" s="231"/>
      <c r="D51" s="86"/>
      <c r="E51" s="255"/>
      <c r="F51" s="231"/>
      <c r="G51" s="86"/>
      <c r="H51" s="232"/>
      <c r="I51" s="267"/>
      <c r="K51" s="222">
        <f t="shared" si="1"/>
        <v>0</v>
      </c>
      <c r="L51" s="225">
        <f t="shared" si="3"/>
        <v>0</v>
      </c>
    </row>
    <row r="52" spans="1:12" ht="15" customHeight="1">
      <c r="A52" s="516" t="s">
        <v>391</v>
      </c>
      <c r="B52" s="497" t="s">
        <v>102</v>
      </c>
      <c r="C52" s="231"/>
      <c r="D52" s="86"/>
      <c r="E52" s="255"/>
      <c r="F52" s="231"/>
      <c r="G52" s="86"/>
      <c r="H52" s="232">
        <v>1</v>
      </c>
      <c r="I52" s="499">
        <f>'Planilha Resumo'!F38</f>
        <v>0</v>
      </c>
      <c r="K52" s="222">
        <f t="shared" ref="K52:K83" si="8">SUM(C52:H52)</f>
        <v>1</v>
      </c>
      <c r="L52" s="225">
        <f t="shared" si="3"/>
        <v>1</v>
      </c>
    </row>
    <row r="53" spans="1:12" ht="15" customHeight="1">
      <c r="A53" s="517"/>
      <c r="B53" s="498"/>
      <c r="C53" s="233"/>
      <c r="D53" s="88"/>
      <c r="E53" s="256">
        <f>$I$52*E52</f>
        <v>0</v>
      </c>
      <c r="F53" s="233">
        <f>$I$52*F52</f>
        <v>0</v>
      </c>
      <c r="G53" s="88">
        <f>$I$52*G52</f>
        <v>0</v>
      </c>
      <c r="H53" s="234">
        <f>$I$52*H52</f>
        <v>0</v>
      </c>
      <c r="I53" s="500"/>
      <c r="K53" s="222">
        <f t="shared" si="8"/>
        <v>0</v>
      </c>
      <c r="L53" s="225">
        <f t="shared" si="3"/>
        <v>0</v>
      </c>
    </row>
    <row r="54" spans="1:12" ht="15" customHeight="1">
      <c r="A54" s="516" t="s">
        <v>217</v>
      </c>
      <c r="B54" s="497" t="s">
        <v>475</v>
      </c>
      <c r="C54" s="231"/>
      <c r="D54" s="86"/>
      <c r="E54" s="255">
        <v>1</v>
      </c>
      <c r="F54" s="231"/>
      <c r="G54" s="86"/>
      <c r="H54" s="232"/>
      <c r="I54" s="499">
        <f>'Planilha Resumo'!F39</f>
        <v>0</v>
      </c>
      <c r="K54" s="222">
        <f t="shared" si="8"/>
        <v>1</v>
      </c>
      <c r="L54" s="225">
        <f t="shared" si="3"/>
        <v>1</v>
      </c>
    </row>
    <row r="55" spans="1:12" ht="15" customHeight="1">
      <c r="A55" s="517"/>
      <c r="B55" s="498"/>
      <c r="C55" s="233"/>
      <c r="D55" s="88"/>
      <c r="E55" s="256">
        <f>$I$54*E54</f>
        <v>0</v>
      </c>
      <c r="F55" s="233">
        <f>$I$56*F54</f>
        <v>0</v>
      </c>
      <c r="G55" s="88">
        <f>$I$56*G54</f>
        <v>0</v>
      </c>
      <c r="H55" s="234">
        <f>$I$56*H54</f>
        <v>0</v>
      </c>
      <c r="I55" s="500"/>
      <c r="K55" s="222">
        <f t="shared" si="8"/>
        <v>0</v>
      </c>
      <c r="L55" s="225">
        <f t="shared" si="3"/>
        <v>0</v>
      </c>
    </row>
    <row r="56" spans="1:12" ht="15" customHeight="1">
      <c r="A56" s="516" t="s">
        <v>218</v>
      </c>
      <c r="B56" s="497" t="s">
        <v>462</v>
      </c>
      <c r="C56" s="231"/>
      <c r="D56" s="86">
        <v>0.25</v>
      </c>
      <c r="E56" s="255">
        <v>0.25</v>
      </c>
      <c r="F56" s="231">
        <v>0.2</v>
      </c>
      <c r="G56" s="86">
        <v>0.2</v>
      </c>
      <c r="H56" s="232">
        <v>0.1</v>
      </c>
      <c r="I56" s="499">
        <f>'Planilha Resumo'!F40</f>
        <v>0</v>
      </c>
      <c r="K56" s="222">
        <f t="shared" si="8"/>
        <v>0.99999999999999989</v>
      </c>
      <c r="L56" s="225">
        <f t="shared" si="3"/>
        <v>0.99999999999999989</v>
      </c>
    </row>
    <row r="57" spans="1:12" ht="15" customHeight="1">
      <c r="A57" s="517"/>
      <c r="B57" s="498"/>
      <c r="C57" s="233"/>
      <c r="D57" s="88">
        <f>$I$56*D56</f>
        <v>0</v>
      </c>
      <c r="E57" s="256">
        <f>$I$56*E56</f>
        <v>0</v>
      </c>
      <c r="F57" s="233">
        <f>$I$56*F56</f>
        <v>0</v>
      </c>
      <c r="G57" s="88">
        <f>$I$56*G56</f>
        <v>0</v>
      </c>
      <c r="H57" s="234">
        <f>$I$56*H56</f>
        <v>0</v>
      </c>
      <c r="I57" s="500"/>
      <c r="K57" s="222">
        <f t="shared" si="8"/>
        <v>0</v>
      </c>
      <c r="L57" s="225">
        <f t="shared" si="3"/>
        <v>0</v>
      </c>
    </row>
    <row r="58" spans="1:12" ht="9.75" customHeight="1">
      <c r="A58" s="378"/>
      <c r="B58" s="379"/>
      <c r="C58" s="233"/>
      <c r="D58" s="88"/>
      <c r="E58" s="256"/>
      <c r="F58" s="233"/>
      <c r="G58" s="88"/>
      <c r="H58" s="234"/>
      <c r="I58" s="266"/>
      <c r="K58" s="222">
        <f t="shared" si="8"/>
        <v>0</v>
      </c>
      <c r="L58" s="225">
        <f t="shared" si="3"/>
        <v>0</v>
      </c>
    </row>
    <row r="59" spans="1:12" ht="15" customHeight="1">
      <c r="A59" s="376">
        <v>7</v>
      </c>
      <c r="B59" s="377" t="s">
        <v>113</v>
      </c>
      <c r="C59" s="231"/>
      <c r="D59" s="86"/>
      <c r="E59" s="255"/>
      <c r="F59" s="231"/>
      <c r="G59" s="86"/>
      <c r="H59" s="232"/>
      <c r="I59" s="267"/>
      <c r="K59" s="222">
        <f t="shared" si="8"/>
        <v>0</v>
      </c>
      <c r="L59" s="225">
        <f t="shared" si="3"/>
        <v>0</v>
      </c>
    </row>
    <row r="60" spans="1:12" ht="15" customHeight="1">
      <c r="A60" s="516" t="s">
        <v>108</v>
      </c>
      <c r="B60" s="497" t="s">
        <v>184</v>
      </c>
      <c r="C60" s="231"/>
      <c r="D60" s="227">
        <v>0.25</v>
      </c>
      <c r="E60" s="255">
        <v>0.25</v>
      </c>
      <c r="F60" s="231"/>
      <c r="G60" s="86">
        <v>0.25</v>
      </c>
      <c r="H60" s="232">
        <v>0.25</v>
      </c>
      <c r="I60" s="499">
        <f>'Planilha Resumo'!F43</f>
        <v>0</v>
      </c>
      <c r="K60" s="222">
        <f t="shared" si="8"/>
        <v>1</v>
      </c>
      <c r="L60" s="225">
        <f t="shared" si="3"/>
        <v>1</v>
      </c>
    </row>
    <row r="61" spans="1:12" ht="15" customHeight="1">
      <c r="A61" s="517"/>
      <c r="B61" s="498"/>
      <c r="C61" s="233"/>
      <c r="D61" s="228">
        <f>$I$60*D60</f>
        <v>0</v>
      </c>
      <c r="E61" s="256">
        <f>$I$60*E60</f>
        <v>0</v>
      </c>
      <c r="F61" s="233"/>
      <c r="G61" s="88">
        <f>$I$60*G60</f>
        <v>0</v>
      </c>
      <c r="H61" s="234">
        <f>$I$60*H60</f>
        <v>0</v>
      </c>
      <c r="I61" s="500"/>
      <c r="K61" s="222">
        <f t="shared" si="8"/>
        <v>0</v>
      </c>
      <c r="L61" s="225">
        <f t="shared" si="3"/>
        <v>0</v>
      </c>
    </row>
    <row r="62" spans="1:12" ht="15" customHeight="1">
      <c r="A62" s="516" t="s">
        <v>111</v>
      </c>
      <c r="B62" s="497" t="s">
        <v>731</v>
      </c>
      <c r="C62" s="231"/>
      <c r="D62" s="227">
        <v>0.25</v>
      </c>
      <c r="E62" s="255">
        <v>0.25</v>
      </c>
      <c r="F62" s="231"/>
      <c r="G62" s="86">
        <v>0.25</v>
      </c>
      <c r="H62" s="232">
        <v>0.25</v>
      </c>
      <c r="I62" s="499">
        <f>'Planilha Resumo'!F44</f>
        <v>0</v>
      </c>
      <c r="K62" s="222">
        <f t="shared" si="8"/>
        <v>1</v>
      </c>
      <c r="L62" s="225">
        <f t="shared" si="3"/>
        <v>1</v>
      </c>
    </row>
    <row r="63" spans="1:12" ht="15" customHeight="1">
      <c r="A63" s="517"/>
      <c r="B63" s="498"/>
      <c r="C63" s="233"/>
      <c r="D63" s="228">
        <f>$I$62*D62</f>
        <v>0</v>
      </c>
      <c r="E63" s="256">
        <f>$I$62*E62</f>
        <v>0</v>
      </c>
      <c r="F63" s="233"/>
      <c r="G63" s="88">
        <f>$I$62*G62</f>
        <v>0</v>
      </c>
      <c r="H63" s="234">
        <f>$I$62*H62</f>
        <v>0</v>
      </c>
      <c r="I63" s="500"/>
      <c r="K63" s="222">
        <f t="shared" si="8"/>
        <v>0</v>
      </c>
      <c r="L63" s="225">
        <f t="shared" si="3"/>
        <v>0</v>
      </c>
    </row>
    <row r="64" spans="1:12" ht="9.75" customHeight="1">
      <c r="A64" s="380"/>
      <c r="B64" s="381"/>
      <c r="C64" s="233"/>
      <c r="D64" s="88"/>
      <c r="E64" s="256"/>
      <c r="F64" s="233"/>
      <c r="G64" s="88"/>
      <c r="H64" s="234"/>
      <c r="I64" s="269"/>
      <c r="K64" s="222">
        <f t="shared" si="8"/>
        <v>0</v>
      </c>
      <c r="L64" s="225">
        <f t="shared" si="3"/>
        <v>0</v>
      </c>
    </row>
    <row r="65" spans="1:12" ht="15" customHeight="1">
      <c r="A65" s="376">
        <v>8</v>
      </c>
      <c r="B65" s="377" t="s">
        <v>568</v>
      </c>
      <c r="C65" s="235"/>
      <c r="D65" s="90"/>
      <c r="E65" s="257"/>
      <c r="F65" s="235"/>
      <c r="G65" s="90"/>
      <c r="H65" s="236"/>
      <c r="I65" s="268"/>
      <c r="K65" s="222">
        <f t="shared" si="8"/>
        <v>0</v>
      </c>
      <c r="L65" s="225">
        <f t="shared" si="3"/>
        <v>0</v>
      </c>
    </row>
    <row r="66" spans="1:12" ht="15" customHeight="1">
      <c r="A66" s="516" t="s">
        <v>186</v>
      </c>
      <c r="B66" s="497" t="s">
        <v>286</v>
      </c>
      <c r="C66" s="231"/>
      <c r="D66" s="86"/>
      <c r="E66" s="255">
        <v>0.5</v>
      </c>
      <c r="F66" s="231"/>
      <c r="G66" s="86"/>
      <c r="H66" s="232">
        <v>0.5</v>
      </c>
      <c r="I66" s="499">
        <f>'Planilha Resumo'!F47</f>
        <v>0</v>
      </c>
      <c r="K66" s="222">
        <f t="shared" si="8"/>
        <v>1</v>
      </c>
      <c r="L66" s="225">
        <f t="shared" si="3"/>
        <v>1</v>
      </c>
    </row>
    <row r="67" spans="1:12" ht="15" customHeight="1">
      <c r="A67" s="517"/>
      <c r="B67" s="498"/>
      <c r="C67" s="233"/>
      <c r="D67" s="88"/>
      <c r="E67" s="256">
        <f>$I$66*E66</f>
        <v>0</v>
      </c>
      <c r="F67" s="233"/>
      <c r="G67" s="88"/>
      <c r="H67" s="234">
        <f>$I$66*H66</f>
        <v>0</v>
      </c>
      <c r="I67" s="500"/>
      <c r="K67" s="222">
        <f t="shared" si="8"/>
        <v>0</v>
      </c>
      <c r="L67" s="225">
        <f t="shared" si="3"/>
        <v>0</v>
      </c>
    </row>
    <row r="68" spans="1:12" ht="15" customHeight="1">
      <c r="A68" s="516" t="s">
        <v>185</v>
      </c>
      <c r="B68" s="497" t="s">
        <v>569</v>
      </c>
      <c r="C68" s="231"/>
      <c r="D68" s="86"/>
      <c r="E68" s="255">
        <v>0.5</v>
      </c>
      <c r="F68" s="231"/>
      <c r="G68" s="86"/>
      <c r="H68" s="232">
        <v>0.5</v>
      </c>
      <c r="I68" s="499">
        <f>'Planilha Resumo'!F48</f>
        <v>0</v>
      </c>
      <c r="K68" s="222">
        <f t="shared" si="8"/>
        <v>1</v>
      </c>
      <c r="L68" s="225">
        <f t="shared" si="3"/>
        <v>1</v>
      </c>
    </row>
    <row r="69" spans="1:12" ht="15" customHeight="1">
      <c r="A69" s="517"/>
      <c r="B69" s="498"/>
      <c r="C69" s="233"/>
      <c r="D69" s="88"/>
      <c r="E69" s="256">
        <f>$I$68*E68</f>
        <v>0</v>
      </c>
      <c r="F69" s="233"/>
      <c r="G69" s="88"/>
      <c r="H69" s="234">
        <f>$I$68*H68</f>
        <v>0</v>
      </c>
      <c r="I69" s="500"/>
      <c r="K69" s="222">
        <f t="shared" si="8"/>
        <v>0</v>
      </c>
      <c r="L69" s="225">
        <f t="shared" si="3"/>
        <v>0</v>
      </c>
    </row>
    <row r="70" spans="1:12" ht="15" customHeight="1">
      <c r="A70" s="516" t="s">
        <v>188</v>
      </c>
      <c r="B70" s="497" t="s">
        <v>709</v>
      </c>
      <c r="C70" s="231"/>
      <c r="D70" s="86"/>
      <c r="E70" s="255"/>
      <c r="F70" s="231"/>
      <c r="G70" s="86"/>
      <c r="H70" s="232">
        <v>1</v>
      </c>
      <c r="I70" s="499">
        <f>'Planilha Resumo'!F49</f>
        <v>0</v>
      </c>
      <c r="K70" s="222">
        <f t="shared" si="8"/>
        <v>1</v>
      </c>
      <c r="L70" s="225">
        <f t="shared" si="3"/>
        <v>1</v>
      </c>
    </row>
    <row r="71" spans="1:12" ht="15" customHeight="1">
      <c r="A71" s="517"/>
      <c r="B71" s="498"/>
      <c r="C71" s="233"/>
      <c r="D71" s="88"/>
      <c r="E71" s="256"/>
      <c r="F71" s="233"/>
      <c r="G71" s="88"/>
      <c r="H71" s="234">
        <f>$I$70*H70</f>
        <v>0</v>
      </c>
      <c r="I71" s="500"/>
      <c r="K71" s="222">
        <f t="shared" si="8"/>
        <v>0</v>
      </c>
      <c r="L71" s="225">
        <f t="shared" si="3"/>
        <v>0</v>
      </c>
    </row>
    <row r="72" spans="1:12" ht="9.75" customHeight="1">
      <c r="A72" s="380"/>
      <c r="B72" s="381"/>
      <c r="C72" s="233"/>
      <c r="D72" s="88"/>
      <c r="E72" s="256"/>
      <c r="F72" s="233"/>
      <c r="G72" s="88"/>
      <c r="H72" s="234"/>
      <c r="I72" s="269"/>
      <c r="K72" s="222">
        <f t="shared" si="8"/>
        <v>0</v>
      </c>
      <c r="L72" s="225">
        <f t="shared" si="3"/>
        <v>0</v>
      </c>
    </row>
    <row r="73" spans="1:12" ht="15" customHeight="1">
      <c r="A73" s="376">
        <v>9</v>
      </c>
      <c r="B73" s="377" t="s">
        <v>103</v>
      </c>
      <c r="C73" s="235"/>
      <c r="D73" s="90"/>
      <c r="E73" s="257"/>
      <c r="F73" s="235"/>
      <c r="G73" s="90"/>
      <c r="H73" s="236"/>
      <c r="I73" s="268"/>
      <c r="K73" s="222">
        <f t="shared" si="8"/>
        <v>0</v>
      </c>
      <c r="L73" s="225">
        <f t="shared" si="3"/>
        <v>0</v>
      </c>
    </row>
    <row r="74" spans="1:12" ht="15" customHeight="1">
      <c r="A74" s="516" t="s">
        <v>214</v>
      </c>
      <c r="B74" s="497" t="s">
        <v>182</v>
      </c>
      <c r="C74" s="231"/>
      <c r="D74" s="86"/>
      <c r="E74" s="255">
        <v>0.5</v>
      </c>
      <c r="F74" s="231"/>
      <c r="G74" s="86"/>
      <c r="H74" s="232">
        <v>0.5</v>
      </c>
      <c r="I74" s="499">
        <f>'Planilha Resumo'!F52</f>
        <v>0</v>
      </c>
      <c r="K74" s="222">
        <f t="shared" si="8"/>
        <v>1</v>
      </c>
      <c r="L74" s="225">
        <f t="shared" si="3"/>
        <v>1</v>
      </c>
    </row>
    <row r="75" spans="1:12" ht="15" customHeight="1">
      <c r="A75" s="517"/>
      <c r="B75" s="498"/>
      <c r="C75" s="233"/>
      <c r="D75" s="88"/>
      <c r="E75" s="256">
        <f>$I$74*E74</f>
        <v>0</v>
      </c>
      <c r="F75" s="233"/>
      <c r="G75" s="88"/>
      <c r="H75" s="234">
        <f>$I$74*H74</f>
        <v>0</v>
      </c>
      <c r="I75" s="500"/>
      <c r="K75" s="222">
        <f t="shared" si="8"/>
        <v>0</v>
      </c>
      <c r="L75" s="225">
        <f t="shared" si="3"/>
        <v>0</v>
      </c>
    </row>
    <row r="76" spans="1:12" ht="15" customHeight="1">
      <c r="A76" s="516" t="s">
        <v>219</v>
      </c>
      <c r="B76" s="497" t="s">
        <v>754</v>
      </c>
      <c r="C76" s="231"/>
      <c r="D76" s="86"/>
      <c r="E76" s="255"/>
      <c r="F76" s="231"/>
      <c r="G76" s="86"/>
      <c r="H76" s="232">
        <v>1</v>
      </c>
      <c r="I76" s="499">
        <f>'Planilha Resumo'!F53</f>
        <v>0</v>
      </c>
      <c r="K76" s="222">
        <f t="shared" si="8"/>
        <v>1</v>
      </c>
      <c r="L76" s="225">
        <f t="shared" si="3"/>
        <v>1</v>
      </c>
    </row>
    <row r="77" spans="1:12" ht="15" customHeight="1">
      <c r="A77" s="517"/>
      <c r="B77" s="498"/>
      <c r="C77" s="233"/>
      <c r="D77" s="88"/>
      <c r="E77" s="256"/>
      <c r="F77" s="233"/>
      <c r="G77" s="88"/>
      <c r="H77" s="234">
        <f>$I$76*H76</f>
        <v>0</v>
      </c>
      <c r="I77" s="500"/>
      <c r="K77" s="222">
        <f t="shared" si="8"/>
        <v>0</v>
      </c>
      <c r="L77" s="225">
        <f t="shared" si="3"/>
        <v>0</v>
      </c>
    </row>
    <row r="78" spans="1:12" ht="9.75" customHeight="1">
      <c r="A78" s="380"/>
      <c r="B78" s="381"/>
      <c r="C78" s="233"/>
      <c r="D78" s="88"/>
      <c r="E78" s="256"/>
      <c r="F78" s="233"/>
      <c r="G78" s="88"/>
      <c r="H78" s="234"/>
      <c r="I78" s="269"/>
      <c r="K78" s="222">
        <f t="shared" si="8"/>
        <v>0</v>
      </c>
      <c r="L78" s="225">
        <f t="shared" si="3"/>
        <v>0</v>
      </c>
    </row>
    <row r="79" spans="1:12" ht="15" customHeight="1">
      <c r="A79" s="376">
        <v>10</v>
      </c>
      <c r="B79" s="377" t="s">
        <v>480</v>
      </c>
      <c r="C79" s="235"/>
      <c r="D79" s="90"/>
      <c r="E79" s="257"/>
      <c r="F79" s="235"/>
      <c r="G79" s="90"/>
      <c r="H79" s="236"/>
      <c r="I79" s="268"/>
      <c r="K79" s="222">
        <f t="shared" si="8"/>
        <v>0</v>
      </c>
      <c r="L79" s="225">
        <f t="shared" si="3"/>
        <v>0</v>
      </c>
    </row>
    <row r="80" spans="1:12" ht="15" customHeight="1">
      <c r="A80" s="516" t="s">
        <v>228</v>
      </c>
      <c r="B80" s="497" t="s">
        <v>211</v>
      </c>
      <c r="C80" s="231"/>
      <c r="D80" s="227">
        <v>1</v>
      </c>
      <c r="E80" s="255"/>
      <c r="F80" s="231"/>
      <c r="G80" s="86"/>
      <c r="H80" s="232"/>
      <c r="I80" s="499">
        <f>'Planilha Resumo'!F56</f>
        <v>0</v>
      </c>
      <c r="K80" s="222">
        <f t="shared" si="8"/>
        <v>1</v>
      </c>
      <c r="L80" s="225">
        <f t="shared" si="3"/>
        <v>1</v>
      </c>
    </row>
    <row r="81" spans="1:12" ht="15" customHeight="1">
      <c r="A81" s="517"/>
      <c r="B81" s="498"/>
      <c r="C81" s="233"/>
      <c r="D81" s="228">
        <f>$I$80*D80</f>
        <v>0</v>
      </c>
      <c r="E81" s="256"/>
      <c r="F81" s="233"/>
      <c r="G81" s="88"/>
      <c r="H81" s="234"/>
      <c r="I81" s="500"/>
      <c r="K81" s="222">
        <f t="shared" si="8"/>
        <v>0</v>
      </c>
      <c r="L81" s="225">
        <f t="shared" si="3"/>
        <v>0</v>
      </c>
    </row>
    <row r="82" spans="1:12" ht="15" customHeight="1">
      <c r="A82" s="516" t="s">
        <v>230</v>
      </c>
      <c r="B82" s="497" t="s">
        <v>181</v>
      </c>
      <c r="C82" s="231"/>
      <c r="D82" s="227">
        <v>0.5</v>
      </c>
      <c r="E82" s="255"/>
      <c r="F82" s="231"/>
      <c r="G82" s="86">
        <v>0.5</v>
      </c>
      <c r="H82" s="232"/>
      <c r="I82" s="499">
        <f>'Planilha Resumo'!F57</f>
        <v>0</v>
      </c>
      <c r="K82" s="222">
        <f t="shared" si="8"/>
        <v>1</v>
      </c>
      <c r="L82" s="225">
        <f t="shared" si="3"/>
        <v>1</v>
      </c>
    </row>
    <row r="83" spans="1:12" ht="15" customHeight="1">
      <c r="A83" s="517"/>
      <c r="B83" s="498"/>
      <c r="C83" s="233"/>
      <c r="D83" s="228">
        <f>$I$82*D82</f>
        <v>0</v>
      </c>
      <c r="E83" s="256"/>
      <c r="F83" s="233"/>
      <c r="G83" s="88">
        <f>$I$82*G82</f>
        <v>0</v>
      </c>
      <c r="H83" s="234"/>
      <c r="I83" s="500"/>
      <c r="K83" s="222">
        <f t="shared" si="8"/>
        <v>0</v>
      </c>
      <c r="L83" s="225">
        <f t="shared" si="3"/>
        <v>0</v>
      </c>
    </row>
    <row r="84" spans="1:12" ht="9.75" customHeight="1">
      <c r="A84" s="380"/>
      <c r="B84" s="381"/>
      <c r="C84" s="233"/>
      <c r="D84" s="88"/>
      <c r="E84" s="256"/>
      <c r="F84" s="233"/>
      <c r="G84" s="88"/>
      <c r="H84" s="234"/>
      <c r="I84" s="269"/>
      <c r="K84" s="222">
        <f t="shared" ref="K84:K107" si="9">SUM(C84:H84)</f>
        <v>0</v>
      </c>
      <c r="L84" s="225">
        <f t="shared" si="3"/>
        <v>0</v>
      </c>
    </row>
    <row r="85" spans="1:12" ht="15" customHeight="1">
      <c r="A85" s="376">
        <v>11</v>
      </c>
      <c r="B85" s="377" t="s">
        <v>409</v>
      </c>
      <c r="C85" s="231"/>
      <c r="D85" s="86"/>
      <c r="E85" s="255"/>
      <c r="F85" s="231"/>
      <c r="G85" s="86"/>
      <c r="H85" s="232"/>
      <c r="I85" s="267"/>
      <c r="K85" s="222">
        <f t="shared" si="9"/>
        <v>0</v>
      </c>
      <c r="L85" s="225">
        <f t="shared" si="3"/>
        <v>0</v>
      </c>
    </row>
    <row r="86" spans="1:12" ht="15" customHeight="1">
      <c r="A86" s="516" t="s">
        <v>207</v>
      </c>
      <c r="B86" s="497" t="s">
        <v>410</v>
      </c>
      <c r="C86" s="231"/>
      <c r="D86" s="86">
        <v>0.25</v>
      </c>
      <c r="E86" s="255">
        <v>0.25</v>
      </c>
      <c r="F86" s="231"/>
      <c r="G86" s="86">
        <v>0.25</v>
      </c>
      <c r="H86" s="232">
        <v>0.25</v>
      </c>
      <c r="I86" s="499">
        <f>'Planilha Resumo'!F60</f>
        <v>0</v>
      </c>
      <c r="K86" s="222">
        <f t="shared" si="9"/>
        <v>1</v>
      </c>
      <c r="L86" s="225">
        <f t="shared" ref="L86:L111" si="10">K86-I85</f>
        <v>1</v>
      </c>
    </row>
    <row r="87" spans="1:12" ht="15" customHeight="1">
      <c r="A87" s="517"/>
      <c r="B87" s="498"/>
      <c r="C87" s="233"/>
      <c r="D87" s="88">
        <f t="shared" ref="D87:E87" si="11">$I$86*D86</f>
        <v>0</v>
      </c>
      <c r="E87" s="256">
        <f t="shared" si="11"/>
        <v>0</v>
      </c>
      <c r="F87" s="233"/>
      <c r="G87" s="88">
        <f>$I$86*G86</f>
        <v>0</v>
      </c>
      <c r="H87" s="234">
        <f>$I$86*H86</f>
        <v>0</v>
      </c>
      <c r="I87" s="500"/>
      <c r="K87" s="222">
        <f t="shared" si="9"/>
        <v>0</v>
      </c>
      <c r="L87" s="225">
        <f t="shared" si="10"/>
        <v>0</v>
      </c>
    </row>
    <row r="88" spans="1:12" ht="15" customHeight="1">
      <c r="A88" s="516" t="s">
        <v>481</v>
      </c>
      <c r="B88" s="497" t="s">
        <v>429</v>
      </c>
      <c r="C88" s="231"/>
      <c r="D88" s="86">
        <v>0.25</v>
      </c>
      <c r="E88" s="255">
        <v>0.25</v>
      </c>
      <c r="F88" s="231"/>
      <c r="G88" s="86">
        <v>0.25</v>
      </c>
      <c r="H88" s="232">
        <v>0.25</v>
      </c>
      <c r="I88" s="499">
        <f>'Planilha Resumo'!F61</f>
        <v>0</v>
      </c>
      <c r="K88" s="222">
        <f t="shared" si="9"/>
        <v>1</v>
      </c>
      <c r="L88" s="225">
        <f t="shared" si="10"/>
        <v>1</v>
      </c>
    </row>
    <row r="89" spans="1:12" ht="15" customHeight="1">
      <c r="A89" s="517"/>
      <c r="B89" s="498"/>
      <c r="C89" s="233"/>
      <c r="D89" s="88">
        <f t="shared" ref="D89:E89" si="12">$I$88*D88</f>
        <v>0</v>
      </c>
      <c r="E89" s="256">
        <f t="shared" si="12"/>
        <v>0</v>
      </c>
      <c r="F89" s="233"/>
      <c r="G89" s="88">
        <f>$I$88*G88</f>
        <v>0</v>
      </c>
      <c r="H89" s="234">
        <f>$I$88*H88</f>
        <v>0</v>
      </c>
      <c r="I89" s="500"/>
      <c r="K89" s="222">
        <f t="shared" si="9"/>
        <v>0</v>
      </c>
      <c r="L89" s="225">
        <f t="shared" si="10"/>
        <v>0</v>
      </c>
    </row>
    <row r="90" spans="1:12" ht="9.75" customHeight="1">
      <c r="A90" s="380"/>
      <c r="B90" s="381"/>
      <c r="C90" s="233"/>
      <c r="D90" s="88"/>
      <c r="E90" s="256"/>
      <c r="F90" s="233"/>
      <c r="G90" s="88"/>
      <c r="H90" s="234"/>
      <c r="I90" s="269"/>
      <c r="K90" s="222">
        <f t="shared" si="9"/>
        <v>0</v>
      </c>
      <c r="L90" s="225">
        <f t="shared" si="10"/>
        <v>0</v>
      </c>
    </row>
    <row r="91" spans="1:12" ht="15" customHeight="1">
      <c r="A91" s="376">
        <v>12</v>
      </c>
      <c r="B91" s="377" t="s">
        <v>167</v>
      </c>
      <c r="C91" s="235"/>
      <c r="D91" s="89"/>
      <c r="E91" s="254"/>
      <c r="F91" s="229"/>
      <c r="G91" s="89"/>
      <c r="H91" s="230"/>
      <c r="I91" s="264"/>
      <c r="K91" s="222">
        <f t="shared" si="9"/>
        <v>0</v>
      </c>
      <c r="L91" s="225">
        <f t="shared" si="10"/>
        <v>0</v>
      </c>
    </row>
    <row r="92" spans="1:12" ht="15" customHeight="1">
      <c r="A92" s="516" t="s">
        <v>114</v>
      </c>
      <c r="B92" s="497" t="s">
        <v>441</v>
      </c>
      <c r="C92" s="231"/>
      <c r="D92" s="86">
        <v>0.25</v>
      </c>
      <c r="E92" s="255">
        <v>0.25</v>
      </c>
      <c r="F92" s="231">
        <v>0.2</v>
      </c>
      <c r="G92" s="86">
        <v>0.2</v>
      </c>
      <c r="H92" s="232">
        <v>0.1</v>
      </c>
      <c r="I92" s="499">
        <f>'Planilha Resumo'!F64</f>
        <v>0</v>
      </c>
      <c r="K92" s="222">
        <f t="shared" si="9"/>
        <v>0.99999999999999989</v>
      </c>
      <c r="L92" s="225">
        <f t="shared" si="10"/>
        <v>0.99999999999999989</v>
      </c>
    </row>
    <row r="93" spans="1:12" ht="15" customHeight="1">
      <c r="A93" s="517"/>
      <c r="B93" s="498"/>
      <c r="C93" s="233"/>
      <c r="D93" s="88">
        <f>$I$92*D92</f>
        <v>0</v>
      </c>
      <c r="E93" s="256">
        <f t="shared" ref="E93:H93" si="13">$I$92*E92</f>
        <v>0</v>
      </c>
      <c r="F93" s="233">
        <f t="shared" si="13"/>
        <v>0</v>
      </c>
      <c r="G93" s="88">
        <f t="shared" si="13"/>
        <v>0</v>
      </c>
      <c r="H93" s="234">
        <f t="shared" si="13"/>
        <v>0</v>
      </c>
      <c r="I93" s="500"/>
      <c r="K93" s="222">
        <f t="shared" si="9"/>
        <v>0</v>
      </c>
      <c r="L93" s="225">
        <f t="shared" si="10"/>
        <v>0</v>
      </c>
    </row>
    <row r="94" spans="1:12" ht="15" customHeight="1">
      <c r="A94" s="516" t="s">
        <v>116</v>
      </c>
      <c r="B94" s="497" t="s">
        <v>442</v>
      </c>
      <c r="C94" s="231"/>
      <c r="D94" s="86">
        <v>0.25</v>
      </c>
      <c r="E94" s="255">
        <v>0.25</v>
      </c>
      <c r="F94" s="231">
        <v>0.25</v>
      </c>
      <c r="G94" s="86">
        <v>0.25</v>
      </c>
      <c r="H94" s="232"/>
      <c r="I94" s="499">
        <f>'Planilha Resumo'!F65</f>
        <v>0</v>
      </c>
      <c r="K94" s="222">
        <f t="shared" si="9"/>
        <v>1</v>
      </c>
      <c r="L94" s="225">
        <f t="shared" si="10"/>
        <v>1</v>
      </c>
    </row>
    <row r="95" spans="1:12" ht="15" customHeight="1">
      <c r="A95" s="517"/>
      <c r="B95" s="498"/>
      <c r="C95" s="233"/>
      <c r="D95" s="88">
        <f>$I$94*D94</f>
        <v>0</v>
      </c>
      <c r="E95" s="256">
        <f>$I$94*E94</f>
        <v>0</v>
      </c>
      <c r="F95" s="233">
        <f t="shared" ref="F95:G95" si="14">$I$94*F94</f>
        <v>0</v>
      </c>
      <c r="G95" s="88">
        <f t="shared" si="14"/>
        <v>0</v>
      </c>
      <c r="H95" s="234"/>
      <c r="I95" s="500"/>
      <c r="K95" s="222">
        <f t="shared" si="9"/>
        <v>0</v>
      </c>
      <c r="L95" s="225">
        <f t="shared" si="10"/>
        <v>0</v>
      </c>
    </row>
    <row r="96" spans="1:12" ht="15" customHeight="1">
      <c r="A96" s="516" t="s">
        <v>145</v>
      </c>
      <c r="B96" s="497" t="s">
        <v>163</v>
      </c>
      <c r="C96" s="231"/>
      <c r="D96" s="86">
        <v>0.25</v>
      </c>
      <c r="E96" s="255">
        <v>0.25</v>
      </c>
      <c r="F96" s="231">
        <v>0.2</v>
      </c>
      <c r="G96" s="86">
        <v>0.2</v>
      </c>
      <c r="H96" s="232">
        <v>0.1</v>
      </c>
      <c r="I96" s="499">
        <f>'Planilha Resumo'!F66</f>
        <v>0</v>
      </c>
      <c r="K96" s="222">
        <f t="shared" si="9"/>
        <v>0.99999999999999989</v>
      </c>
      <c r="L96" s="225">
        <f t="shared" si="10"/>
        <v>0.99999999999999989</v>
      </c>
    </row>
    <row r="97" spans="1:12" ht="15" customHeight="1">
      <c r="A97" s="517"/>
      <c r="B97" s="498"/>
      <c r="C97" s="233"/>
      <c r="D97" s="88">
        <f>$I$96*D96</f>
        <v>0</v>
      </c>
      <c r="E97" s="256">
        <f t="shared" ref="E97:H97" si="15">$I$96*E96</f>
        <v>0</v>
      </c>
      <c r="F97" s="233">
        <f t="shared" si="15"/>
        <v>0</v>
      </c>
      <c r="G97" s="88">
        <f t="shared" si="15"/>
        <v>0</v>
      </c>
      <c r="H97" s="234">
        <f t="shared" si="15"/>
        <v>0</v>
      </c>
      <c r="I97" s="500"/>
      <c r="K97" s="222">
        <f t="shared" si="9"/>
        <v>0</v>
      </c>
      <c r="L97" s="225">
        <f t="shared" si="10"/>
        <v>0</v>
      </c>
    </row>
    <row r="98" spans="1:12" ht="15" customHeight="1">
      <c r="A98" s="516" t="s">
        <v>353</v>
      </c>
      <c r="B98" s="497" t="s">
        <v>451</v>
      </c>
      <c r="C98" s="231"/>
      <c r="D98" s="86">
        <v>0.25</v>
      </c>
      <c r="E98" s="255">
        <v>0.25</v>
      </c>
      <c r="F98" s="231">
        <v>0.2</v>
      </c>
      <c r="G98" s="86">
        <v>0.2</v>
      </c>
      <c r="H98" s="232">
        <v>0.1</v>
      </c>
      <c r="I98" s="499">
        <f>'Planilha Resumo'!F67</f>
        <v>0</v>
      </c>
      <c r="K98" s="222">
        <f t="shared" si="9"/>
        <v>0.99999999999999989</v>
      </c>
      <c r="L98" s="225">
        <f t="shared" si="10"/>
        <v>0.99999999999999989</v>
      </c>
    </row>
    <row r="99" spans="1:12" ht="15" customHeight="1">
      <c r="A99" s="517"/>
      <c r="B99" s="498"/>
      <c r="C99" s="233"/>
      <c r="D99" s="88">
        <f>$I$98*D98</f>
        <v>0</v>
      </c>
      <c r="E99" s="256">
        <f t="shared" ref="E99:H99" si="16">$I$98*E98</f>
        <v>0</v>
      </c>
      <c r="F99" s="233">
        <f t="shared" si="16"/>
        <v>0</v>
      </c>
      <c r="G99" s="88">
        <f t="shared" si="16"/>
        <v>0</v>
      </c>
      <c r="H99" s="234">
        <f t="shared" si="16"/>
        <v>0</v>
      </c>
      <c r="I99" s="500"/>
      <c r="K99" s="222">
        <f t="shared" si="9"/>
        <v>0</v>
      </c>
      <c r="L99" s="225">
        <f t="shared" si="10"/>
        <v>0</v>
      </c>
    </row>
    <row r="100" spans="1:12" ht="9.75" customHeight="1">
      <c r="A100" s="380"/>
      <c r="B100" s="381"/>
      <c r="C100" s="233"/>
      <c r="D100" s="88"/>
      <c r="E100" s="256"/>
      <c r="F100" s="233"/>
      <c r="G100" s="88"/>
      <c r="H100" s="234"/>
      <c r="I100" s="269"/>
      <c r="K100" s="222">
        <f t="shared" si="9"/>
        <v>0</v>
      </c>
      <c r="L100" s="225">
        <f t="shared" si="10"/>
        <v>0</v>
      </c>
    </row>
    <row r="101" spans="1:12" ht="15" customHeight="1">
      <c r="A101" s="376">
        <v>13</v>
      </c>
      <c r="B101" s="382" t="s">
        <v>495</v>
      </c>
      <c r="C101" s="237"/>
      <c r="D101" s="89"/>
      <c r="E101" s="254"/>
      <c r="F101" s="229"/>
      <c r="G101" s="89"/>
      <c r="H101" s="230"/>
      <c r="I101" s="268"/>
      <c r="K101" s="222">
        <f t="shared" si="9"/>
        <v>0</v>
      </c>
      <c r="L101" s="225">
        <f t="shared" si="10"/>
        <v>0</v>
      </c>
    </row>
    <row r="102" spans="1:12" ht="15" customHeight="1">
      <c r="A102" s="516" t="s">
        <v>176</v>
      </c>
      <c r="B102" s="497" t="s">
        <v>496</v>
      </c>
      <c r="C102" s="231"/>
      <c r="D102" s="86">
        <v>0.33</v>
      </c>
      <c r="E102" s="255">
        <v>0.33</v>
      </c>
      <c r="F102" s="231">
        <v>0.34</v>
      </c>
      <c r="G102" s="86"/>
      <c r="H102" s="232"/>
      <c r="I102" s="499">
        <f>'Planilha Resumo'!F70</f>
        <v>0</v>
      </c>
      <c r="K102" s="222">
        <f t="shared" si="9"/>
        <v>1</v>
      </c>
      <c r="L102" s="225">
        <f t="shared" si="10"/>
        <v>1</v>
      </c>
    </row>
    <row r="103" spans="1:12" ht="15" customHeight="1">
      <c r="A103" s="517"/>
      <c r="B103" s="498"/>
      <c r="C103" s="233"/>
      <c r="D103" s="88">
        <f t="shared" ref="D103:F103" si="17">$I$102*D102</f>
        <v>0</v>
      </c>
      <c r="E103" s="256">
        <f t="shared" si="17"/>
        <v>0</v>
      </c>
      <c r="F103" s="233">
        <f t="shared" si="17"/>
        <v>0</v>
      </c>
      <c r="G103" s="88"/>
      <c r="H103" s="234">
        <f>$I$102*H102</f>
        <v>0</v>
      </c>
      <c r="I103" s="500"/>
      <c r="K103" s="222">
        <f t="shared" si="9"/>
        <v>0</v>
      </c>
      <c r="L103" s="225">
        <f t="shared" si="10"/>
        <v>0</v>
      </c>
    </row>
    <row r="104" spans="1:12" ht="9.75" customHeight="1">
      <c r="A104" s="380"/>
      <c r="B104" s="381"/>
      <c r="C104" s="233"/>
      <c r="D104" s="88"/>
      <c r="E104" s="256"/>
      <c r="F104" s="233"/>
      <c r="G104" s="88"/>
      <c r="H104" s="234"/>
      <c r="I104" s="269"/>
      <c r="K104" s="222">
        <f t="shared" si="9"/>
        <v>0</v>
      </c>
      <c r="L104" s="225">
        <f t="shared" si="10"/>
        <v>0</v>
      </c>
    </row>
    <row r="105" spans="1:12" ht="15" customHeight="1">
      <c r="A105" s="376">
        <v>14</v>
      </c>
      <c r="B105" s="377" t="s">
        <v>128</v>
      </c>
      <c r="C105" s="235"/>
      <c r="D105" s="90"/>
      <c r="E105" s="257"/>
      <c r="F105" s="235"/>
      <c r="G105" s="90"/>
      <c r="H105" s="236"/>
      <c r="I105" s="268"/>
      <c r="K105" s="222">
        <f t="shared" si="9"/>
        <v>0</v>
      </c>
      <c r="L105" s="225">
        <f t="shared" si="10"/>
        <v>0</v>
      </c>
    </row>
    <row r="106" spans="1:12" ht="15" customHeight="1">
      <c r="A106" s="516" t="s">
        <v>119</v>
      </c>
      <c r="B106" s="497" t="s">
        <v>212</v>
      </c>
      <c r="C106" s="231"/>
      <c r="D106" s="86"/>
      <c r="E106" s="258">
        <v>0.65</v>
      </c>
      <c r="F106" s="231"/>
      <c r="G106" s="86">
        <v>0.35</v>
      </c>
      <c r="H106" s="232"/>
      <c r="I106" s="499">
        <f>'Planilha Resumo'!F73</f>
        <v>0</v>
      </c>
      <c r="K106" s="222">
        <f t="shared" si="9"/>
        <v>1</v>
      </c>
      <c r="L106" s="225">
        <f t="shared" si="10"/>
        <v>1</v>
      </c>
    </row>
    <row r="107" spans="1:12" ht="15" customHeight="1">
      <c r="A107" s="517"/>
      <c r="B107" s="498"/>
      <c r="C107" s="233"/>
      <c r="D107" s="88"/>
      <c r="E107" s="256">
        <f>$I$106*E106</f>
        <v>0</v>
      </c>
      <c r="F107" s="233"/>
      <c r="G107" s="88">
        <f>$I$106*G106</f>
        <v>0</v>
      </c>
      <c r="H107" s="234"/>
      <c r="I107" s="500"/>
      <c r="K107" s="222">
        <f t="shared" si="9"/>
        <v>0</v>
      </c>
      <c r="L107" s="225">
        <f t="shared" si="10"/>
        <v>0</v>
      </c>
    </row>
    <row r="108" spans="1:12" ht="15" customHeight="1">
      <c r="A108" s="516" t="s">
        <v>123</v>
      </c>
      <c r="B108" s="497" t="s">
        <v>118</v>
      </c>
      <c r="C108" s="231"/>
      <c r="D108" s="86"/>
      <c r="E108" s="255">
        <v>0.65</v>
      </c>
      <c r="F108" s="231"/>
      <c r="G108" s="86">
        <v>0.35</v>
      </c>
      <c r="H108" s="232"/>
      <c r="I108" s="499">
        <f>'Planilha Resumo'!F74</f>
        <v>0</v>
      </c>
      <c r="K108" s="222">
        <f>SUM(C108:G108)</f>
        <v>1</v>
      </c>
      <c r="L108" s="225">
        <f t="shared" si="10"/>
        <v>1</v>
      </c>
    </row>
    <row r="109" spans="1:12" ht="15" customHeight="1">
      <c r="A109" s="517"/>
      <c r="B109" s="498"/>
      <c r="C109" s="233"/>
      <c r="D109" s="88"/>
      <c r="E109" s="256">
        <f>$I$108*E108</f>
        <v>0</v>
      </c>
      <c r="F109" s="233"/>
      <c r="G109" s="88">
        <f>$I$108*G108</f>
        <v>0</v>
      </c>
      <c r="H109" s="234"/>
      <c r="I109" s="500"/>
      <c r="K109" s="222">
        <f>SUM(C109:G109)</f>
        <v>0</v>
      </c>
      <c r="L109" s="225">
        <f t="shared" si="10"/>
        <v>0</v>
      </c>
    </row>
    <row r="110" spans="1:12" ht="15" customHeight="1">
      <c r="A110" s="516" t="s">
        <v>126</v>
      </c>
      <c r="B110" s="497" t="s">
        <v>175</v>
      </c>
      <c r="C110" s="231"/>
      <c r="D110" s="86">
        <v>0.65</v>
      </c>
      <c r="E110" s="255"/>
      <c r="F110" s="231"/>
      <c r="G110" s="86">
        <v>0.35</v>
      </c>
      <c r="H110" s="232"/>
      <c r="I110" s="499">
        <f>'Planilha Resumo'!F75</f>
        <v>0</v>
      </c>
      <c r="K110" s="222">
        <f>SUM(C110:H110)</f>
        <v>1</v>
      </c>
      <c r="L110" s="225">
        <f t="shared" si="10"/>
        <v>1</v>
      </c>
    </row>
    <row r="111" spans="1:12" ht="15" customHeight="1">
      <c r="A111" s="517"/>
      <c r="B111" s="498"/>
      <c r="C111" s="233"/>
      <c r="D111" s="88">
        <f>$I$110*D110</f>
        <v>0</v>
      </c>
      <c r="E111" s="256"/>
      <c r="F111" s="233"/>
      <c r="G111" s="88">
        <f>$I$110*G110</f>
        <v>0</v>
      </c>
      <c r="H111" s="234"/>
      <c r="I111" s="500"/>
      <c r="K111" s="222">
        <f>SUM(C111:H111)</f>
        <v>0</v>
      </c>
      <c r="L111" s="225">
        <f t="shared" si="10"/>
        <v>0</v>
      </c>
    </row>
    <row r="112" spans="1:12" ht="15" customHeight="1">
      <c r="A112" s="383"/>
      <c r="B112" s="384"/>
      <c r="C112" s="238"/>
      <c r="D112" s="91"/>
      <c r="E112" s="91"/>
      <c r="F112" s="238"/>
      <c r="G112" s="91"/>
      <c r="H112" s="239"/>
      <c r="I112" s="270"/>
      <c r="K112" s="222">
        <f>SUM(C112:H112)</f>
        <v>0</v>
      </c>
    </row>
    <row r="113" spans="1:12" ht="33" customHeight="1">
      <c r="A113" s="529" t="s">
        <v>386</v>
      </c>
      <c r="B113" s="530"/>
      <c r="C113" s="240">
        <f>C21+C23+C25+C29+C31+C35+C37+C41+C43+C45+C49+C53+C55+C57+C61+C63+C67+C69+C71+C75+C77+C81+C83+C87+C89+C93+C95+C97+C99+C103+C107+C109+C111</f>
        <v>0</v>
      </c>
      <c r="D113" s="92">
        <f t="shared" ref="D113:G113" si="18">D21+D23+D25+D29+D31+D35+D37+D41+D43+D45+D49+D53+D55+D57+D61+D63+D67+D69+D71+D75+D77+D81+D83+D87+D89+D93+D95+D97+D99+D103+D107+D109+D111</f>
        <v>0</v>
      </c>
      <c r="E113" s="259">
        <f>E21+E23+E25+E29+E31+E35+E37+E41+E43+E53+E55+E57+E61+E63+E67+E69+E71+E75+E77+E81+E83+E87+E89+E93+E95+E97+E99+E103+E107+E109+E111</f>
        <v>0</v>
      </c>
      <c r="F113" s="240">
        <f>F21+F23+F25+F29+F31+F35+F37+F41+F43+E45+E49+F53+F55+F57+F61+F63+F67+F69+F71+F75+F77+F81+F83+F87+F89+F93+F95+F97+F99+F103+F107+F111</f>
        <v>0</v>
      </c>
      <c r="G113" s="92">
        <f t="shared" si="18"/>
        <v>0</v>
      </c>
      <c r="H113" s="241">
        <f>H21+H23+H25+H29+H31+H35+H37+H41+H43+H45+H49+H53+H55+H57+H61+H63+H67+H69+H71+H75+H77+H81+H83+H87+H89+H93+H95+H97+H99+H103+H107+F109+H111</f>
        <v>0</v>
      </c>
      <c r="I113" s="271">
        <f>SUM(I20:I111)</f>
        <v>0</v>
      </c>
      <c r="K113" s="222">
        <f>SUM(C113:H113)</f>
        <v>0</v>
      </c>
      <c r="L113" s="99">
        <f>K113-I113</f>
        <v>0</v>
      </c>
    </row>
    <row r="114" spans="1:12" ht="33" customHeight="1">
      <c r="A114" s="521" t="s">
        <v>387</v>
      </c>
      <c r="B114" s="523"/>
      <c r="C114" s="242" t="e">
        <f>(C113)/$I$113</f>
        <v>#DIV/0!</v>
      </c>
      <c r="D114" s="100" t="e">
        <f t="shared" ref="D114:H114" si="19">(D113)/$I$113</f>
        <v>#DIV/0!</v>
      </c>
      <c r="E114" s="260" t="e">
        <f t="shared" si="19"/>
        <v>#DIV/0!</v>
      </c>
      <c r="F114" s="242" t="e">
        <f t="shared" si="19"/>
        <v>#DIV/0!</v>
      </c>
      <c r="G114" s="100" t="e">
        <f t="shared" si="19"/>
        <v>#DIV/0!</v>
      </c>
      <c r="H114" s="243" t="e">
        <f t="shared" si="19"/>
        <v>#DIV/0!</v>
      </c>
      <c r="I114" s="272" t="e">
        <f>SUM(C114:H114)</f>
        <v>#DIV/0!</v>
      </c>
      <c r="K114" s="223"/>
    </row>
    <row r="115" spans="1:12" ht="33" customHeight="1" thickBot="1">
      <c r="A115" s="527" t="s">
        <v>393</v>
      </c>
      <c r="B115" s="528"/>
      <c r="C115" s="244" t="e">
        <f>C114</f>
        <v>#DIV/0!</v>
      </c>
      <c r="D115" s="245" t="e">
        <f>D114+C115</f>
        <v>#DIV/0!</v>
      </c>
      <c r="E115" s="261" t="e">
        <f>E114+D115</f>
        <v>#DIV/0!</v>
      </c>
      <c r="F115" s="244" t="e">
        <f t="shared" ref="F115:G115" si="20">F114+E115</f>
        <v>#DIV/0!</v>
      </c>
      <c r="G115" s="245" t="e">
        <f t="shared" si="20"/>
        <v>#DIV/0!</v>
      </c>
      <c r="H115" s="246" t="e">
        <f>H114+G115</f>
        <v>#DIV/0!</v>
      </c>
      <c r="I115" s="273"/>
      <c r="K115" s="223"/>
    </row>
    <row r="116" spans="1:12">
      <c r="A116" s="81"/>
      <c r="C116"/>
      <c r="D116"/>
      <c r="E116"/>
      <c r="F116"/>
      <c r="G116"/>
      <c r="H116"/>
      <c r="I116" s="226"/>
    </row>
  </sheetData>
  <mergeCells count="117">
    <mergeCell ref="A115:B115"/>
    <mergeCell ref="A108:A109"/>
    <mergeCell ref="B108:B109"/>
    <mergeCell ref="I108:I109"/>
    <mergeCell ref="A110:A111"/>
    <mergeCell ref="B110:B111"/>
    <mergeCell ref="I110:I111"/>
    <mergeCell ref="A113:B113"/>
    <mergeCell ref="A114:B114"/>
    <mergeCell ref="A106:A107"/>
    <mergeCell ref="B106:B107"/>
    <mergeCell ref="I106:I107"/>
    <mergeCell ref="A102:A103"/>
    <mergeCell ref="B102:B103"/>
    <mergeCell ref="I102:I103"/>
    <mergeCell ref="A92:A93"/>
    <mergeCell ref="B92:B93"/>
    <mergeCell ref="I92:I93"/>
    <mergeCell ref="A98:A99"/>
    <mergeCell ref="B98:B99"/>
    <mergeCell ref="I98:I99"/>
    <mergeCell ref="A94:A95"/>
    <mergeCell ref="B94:B95"/>
    <mergeCell ref="I94:I95"/>
    <mergeCell ref="A96:A97"/>
    <mergeCell ref="B96:B97"/>
    <mergeCell ref="I96:I97"/>
    <mergeCell ref="A86:A87"/>
    <mergeCell ref="B86:B87"/>
    <mergeCell ref="I86:I87"/>
    <mergeCell ref="A88:A89"/>
    <mergeCell ref="B88:B89"/>
    <mergeCell ref="I88:I89"/>
    <mergeCell ref="A76:A77"/>
    <mergeCell ref="B76:B77"/>
    <mergeCell ref="I76:I77"/>
    <mergeCell ref="A80:A81"/>
    <mergeCell ref="B80:B81"/>
    <mergeCell ref="I80:I81"/>
    <mergeCell ref="A82:A83"/>
    <mergeCell ref="B82:B83"/>
    <mergeCell ref="I82:I83"/>
    <mergeCell ref="A70:A71"/>
    <mergeCell ref="B70:B71"/>
    <mergeCell ref="I70:I71"/>
    <mergeCell ref="A74:A75"/>
    <mergeCell ref="B74:B75"/>
    <mergeCell ref="I74:I75"/>
    <mergeCell ref="A66:A67"/>
    <mergeCell ref="B66:B67"/>
    <mergeCell ref="I66:I67"/>
    <mergeCell ref="A68:A69"/>
    <mergeCell ref="B68:B69"/>
    <mergeCell ref="I68:I69"/>
    <mergeCell ref="A60:A61"/>
    <mergeCell ref="B60:B61"/>
    <mergeCell ref="I60:I61"/>
    <mergeCell ref="A62:A63"/>
    <mergeCell ref="B62:B63"/>
    <mergeCell ref="I62:I63"/>
    <mergeCell ref="A52:A53"/>
    <mergeCell ref="B52:B53"/>
    <mergeCell ref="I52:I53"/>
    <mergeCell ref="A56:A57"/>
    <mergeCell ref="B56:B57"/>
    <mergeCell ref="I56:I57"/>
    <mergeCell ref="A54:A55"/>
    <mergeCell ref="B54:B55"/>
    <mergeCell ref="I54:I55"/>
    <mergeCell ref="A48:A49"/>
    <mergeCell ref="B48:B49"/>
    <mergeCell ref="A44:A45"/>
    <mergeCell ref="B44:B45"/>
    <mergeCell ref="I44:I45"/>
    <mergeCell ref="I48:I49"/>
    <mergeCell ref="A40:A41"/>
    <mergeCell ref="B40:B41"/>
    <mergeCell ref="I40:I41"/>
    <mergeCell ref="A42:A43"/>
    <mergeCell ref="B42:B43"/>
    <mergeCell ref="I42:I43"/>
    <mergeCell ref="I34:I35"/>
    <mergeCell ref="I36:I37"/>
    <mergeCell ref="A36:A37"/>
    <mergeCell ref="B36:B37"/>
    <mergeCell ref="I30:I31"/>
    <mergeCell ref="A34:A35"/>
    <mergeCell ref="B34:B35"/>
    <mergeCell ref="B5:D5"/>
    <mergeCell ref="A15:A18"/>
    <mergeCell ref="B15:B18"/>
    <mergeCell ref="C15:H15"/>
    <mergeCell ref="I15:I18"/>
    <mergeCell ref="I20:I21"/>
    <mergeCell ref="I22:I23"/>
    <mergeCell ref="I24:I25"/>
    <mergeCell ref="A20:A21"/>
    <mergeCell ref="B20:B21"/>
    <mergeCell ref="B22:B23"/>
    <mergeCell ref="B24:B25"/>
    <mergeCell ref="A22:A23"/>
    <mergeCell ref="A24:A25"/>
    <mergeCell ref="A28:A29"/>
    <mergeCell ref="B28:B29"/>
    <mergeCell ref="A30:A31"/>
    <mergeCell ref="B30:B31"/>
    <mergeCell ref="I28:I29"/>
    <mergeCell ref="A7:I7"/>
    <mergeCell ref="A9:I9"/>
    <mergeCell ref="B10:D10"/>
    <mergeCell ref="B11:D11"/>
    <mergeCell ref="B12:D12"/>
    <mergeCell ref="F10:I10"/>
    <mergeCell ref="F11:I11"/>
    <mergeCell ref="F12:I12"/>
    <mergeCell ref="C16:E16"/>
    <mergeCell ref="F16:H16"/>
  </mergeCells>
  <phoneticPr fontId="13" type="noConversion"/>
  <conditionalFormatting sqref="C34:H34 C70:H70 C76:G76 C74:D74 C80 C106:D106 C110 I39 C20:H20 C40 H80 C86:H86 D102:H102 C22:H22 C24:H24 C28:H28 C30:H30 G44:H44 E44 G48:H48 C48:E48 C33:I33 C47:I47 C51:I51 D91:I91 E105:I105 G73:I73 C85:I85 C59:I59 C19:I19 C27:I27 D101:I101 E65:I65 E79:I79 C108:D108 F108:G108 F106 E110:F110 E80 F74 E40:H40">
    <cfRule type="cellIs" dxfId="111" priority="355" stopIfTrue="1" operator="equal">
      <formula>0</formula>
    </cfRule>
    <cfRule type="cellIs" dxfId="110" priority="356" stopIfTrue="1" operator="between">
      <formula>0.01</formula>
      <formula>1</formula>
    </cfRule>
  </conditionalFormatting>
  <conditionalFormatting sqref="C73:F73">
    <cfRule type="cellIs" dxfId="109" priority="353" stopIfTrue="1" operator="equal">
      <formula>0</formula>
    </cfRule>
    <cfRule type="cellIs" dxfId="108" priority="354" stopIfTrue="1" operator="between">
      <formula>0.01</formula>
      <formula>1</formula>
    </cfRule>
  </conditionalFormatting>
  <conditionalFormatting sqref="C79:D79">
    <cfRule type="cellIs" dxfId="107" priority="349" stopIfTrue="1" operator="equal">
      <formula>0</formula>
    </cfRule>
    <cfRule type="cellIs" dxfId="106" priority="350" stopIfTrue="1" operator="between">
      <formula>0.01</formula>
      <formula>1</formula>
    </cfRule>
  </conditionalFormatting>
  <conditionalFormatting sqref="C91">
    <cfRule type="cellIs" dxfId="105" priority="345" stopIfTrue="1" operator="equal">
      <formula>0</formula>
    </cfRule>
    <cfRule type="cellIs" dxfId="104" priority="346" stopIfTrue="1" operator="between">
      <formula>0.01</formula>
      <formula>1</formula>
    </cfRule>
  </conditionalFormatting>
  <conditionalFormatting sqref="C101">
    <cfRule type="cellIs" dxfId="103" priority="343" stopIfTrue="1" operator="equal">
      <formula>0</formula>
    </cfRule>
    <cfRule type="cellIs" dxfId="102" priority="344" stopIfTrue="1" operator="between">
      <formula>0.01</formula>
      <formula>1</formula>
    </cfRule>
  </conditionalFormatting>
  <conditionalFormatting sqref="K1:K16 K116:K63883 K18:K114">
    <cfRule type="cellIs" dxfId="101" priority="321" stopIfTrue="1" operator="equal">
      <formula>1</formula>
    </cfRule>
    <cfRule type="cellIs" dxfId="100" priority="322" stopIfTrue="1" operator="greaterThan">
      <formula>1</formula>
    </cfRule>
  </conditionalFormatting>
  <conditionalFormatting sqref="C39:H39">
    <cfRule type="cellIs" dxfId="99" priority="307" stopIfTrue="1" operator="equal">
      <formula>0</formula>
    </cfRule>
    <cfRule type="cellIs" dxfId="98" priority="308" stopIfTrue="1" operator="between">
      <formula>0.01</formula>
      <formula>1</formula>
    </cfRule>
  </conditionalFormatting>
  <conditionalFormatting sqref="C105:D105">
    <cfRule type="cellIs" dxfId="97" priority="285" stopIfTrue="1" operator="equal">
      <formula>0</formula>
    </cfRule>
    <cfRule type="cellIs" dxfId="96" priority="286" stopIfTrue="1" operator="between">
      <formula>0.01</formula>
      <formula>1</formula>
    </cfRule>
  </conditionalFormatting>
  <conditionalFormatting sqref="C65">
    <cfRule type="cellIs" dxfId="95" priority="279" stopIfTrue="1" operator="equal">
      <formula>0</formula>
    </cfRule>
    <cfRule type="cellIs" dxfId="94" priority="280" stopIfTrue="1" operator="between">
      <formula>0.01</formula>
      <formula>1</formula>
    </cfRule>
  </conditionalFormatting>
  <conditionalFormatting sqref="D65">
    <cfRule type="cellIs" dxfId="93" priority="277" stopIfTrue="1" operator="equal">
      <formula>0</formula>
    </cfRule>
    <cfRule type="cellIs" dxfId="92" priority="278" stopIfTrue="1" operator="between">
      <formula>0.01</formula>
      <formula>1</formula>
    </cfRule>
  </conditionalFormatting>
  <conditionalFormatting sqref="C36:H36">
    <cfRule type="cellIs" dxfId="91" priority="239" stopIfTrue="1" operator="equal">
      <formula>0</formula>
    </cfRule>
    <cfRule type="cellIs" dxfId="90" priority="240" stopIfTrue="1" operator="between">
      <formula>0.01</formula>
      <formula>1</formula>
    </cfRule>
  </conditionalFormatting>
  <conditionalFormatting sqref="C42:F42 C44:E44">
    <cfRule type="cellIs" dxfId="89" priority="235" stopIfTrue="1" operator="equal">
      <formula>0</formula>
    </cfRule>
    <cfRule type="cellIs" dxfId="88" priority="236" stopIfTrue="1" operator="between">
      <formula>0.01</formula>
      <formula>1</formula>
    </cfRule>
  </conditionalFormatting>
  <conditionalFormatting sqref="C52:E52 C56 E56">
    <cfRule type="cellIs" dxfId="87" priority="227" stopIfTrue="1" operator="equal">
      <formula>0</formula>
    </cfRule>
    <cfRule type="cellIs" dxfId="86" priority="228" stopIfTrue="1" operator="between">
      <formula>0.01</formula>
      <formula>1</formula>
    </cfRule>
  </conditionalFormatting>
  <conditionalFormatting sqref="C62 C60">
    <cfRule type="cellIs" dxfId="85" priority="223" stopIfTrue="1" operator="equal">
      <formula>0</formula>
    </cfRule>
    <cfRule type="cellIs" dxfId="84" priority="224" stopIfTrue="1" operator="between">
      <formula>0.01</formula>
      <formula>1</formula>
    </cfRule>
  </conditionalFormatting>
  <conditionalFormatting sqref="C66:D66 F66">
    <cfRule type="cellIs" dxfId="83" priority="219" stopIfTrue="1" operator="equal">
      <formula>0</formula>
    </cfRule>
    <cfRule type="cellIs" dxfId="82" priority="220" stopIfTrue="1" operator="between">
      <formula>0.01</formula>
      <formula>1</formula>
    </cfRule>
  </conditionalFormatting>
  <conditionalFormatting sqref="C88">
    <cfRule type="cellIs" dxfId="81" priority="207" stopIfTrue="1" operator="equal">
      <formula>0</formula>
    </cfRule>
    <cfRule type="cellIs" dxfId="80" priority="208" stopIfTrue="1" operator="between">
      <formula>0.01</formula>
      <formula>1</formula>
    </cfRule>
  </conditionalFormatting>
  <conditionalFormatting sqref="C98 C92">
    <cfRule type="cellIs" dxfId="79" priority="203" stopIfTrue="1" operator="equal">
      <formula>0</formula>
    </cfRule>
    <cfRule type="cellIs" dxfId="78" priority="204" stopIfTrue="1" operator="between">
      <formula>0.01</formula>
      <formula>1</formula>
    </cfRule>
  </conditionalFormatting>
  <conditionalFormatting sqref="C102">
    <cfRule type="cellIs" dxfId="77" priority="199" stopIfTrue="1" operator="equal">
      <formula>0</formula>
    </cfRule>
    <cfRule type="cellIs" dxfId="76" priority="200" stopIfTrue="1" operator="between">
      <formula>0.01</formula>
      <formula>1</formula>
    </cfRule>
  </conditionalFormatting>
  <conditionalFormatting sqref="K115">
    <cfRule type="cellIs" dxfId="75" priority="145" stopIfTrue="1" operator="equal">
      <formula>1</formula>
    </cfRule>
    <cfRule type="cellIs" dxfId="74" priority="146" stopIfTrue="1" operator="greaterThan">
      <formula>1</formula>
    </cfRule>
  </conditionalFormatting>
  <conditionalFormatting sqref="F52:H52">
    <cfRule type="cellIs" dxfId="73" priority="133" stopIfTrue="1" operator="equal">
      <formula>0</formula>
    </cfRule>
    <cfRule type="cellIs" dxfId="72" priority="134" stopIfTrue="1" operator="between">
      <formula>0.01</formula>
      <formula>1</formula>
    </cfRule>
  </conditionalFormatting>
  <conditionalFormatting sqref="F56:H56">
    <cfRule type="cellIs" dxfId="71" priority="131" stopIfTrue="1" operator="equal">
      <formula>0</formula>
    </cfRule>
    <cfRule type="cellIs" dxfId="70" priority="132" stopIfTrue="1" operator="between">
      <formula>0.01</formula>
      <formula>1</formula>
    </cfRule>
  </conditionalFormatting>
  <conditionalFormatting sqref="D88:H88">
    <cfRule type="cellIs" dxfId="69" priority="115" stopIfTrue="1" operator="equal">
      <formula>0</formula>
    </cfRule>
    <cfRule type="cellIs" dxfId="68" priority="116" stopIfTrue="1" operator="between">
      <formula>0.01</formula>
      <formula>1</formula>
    </cfRule>
  </conditionalFormatting>
  <conditionalFormatting sqref="G66:H66">
    <cfRule type="cellIs" dxfId="67" priority="107" stopIfTrue="1" operator="equal">
      <formula>0</formula>
    </cfRule>
    <cfRule type="cellIs" dxfId="66" priority="108" stopIfTrue="1" operator="between">
      <formula>0.01</formula>
      <formula>1</formula>
    </cfRule>
  </conditionalFormatting>
  <conditionalFormatting sqref="F42:H42">
    <cfRule type="cellIs" dxfId="65" priority="101" stopIfTrue="1" operator="equal">
      <formula>0</formula>
    </cfRule>
    <cfRule type="cellIs" dxfId="64" priority="102" stopIfTrue="1" operator="between">
      <formula>0.01</formula>
      <formula>1</formula>
    </cfRule>
  </conditionalFormatting>
  <conditionalFormatting sqref="E60:H60">
    <cfRule type="cellIs" dxfId="63" priority="89" stopIfTrue="1" operator="equal">
      <formula>0</formula>
    </cfRule>
    <cfRule type="cellIs" dxfId="62" priority="90" stopIfTrue="1" operator="between">
      <formula>0.01</formula>
      <formula>1</formula>
    </cfRule>
  </conditionalFormatting>
  <conditionalFormatting sqref="C54:E54">
    <cfRule type="cellIs" dxfId="61" priority="79" stopIfTrue="1" operator="equal">
      <formula>0</formula>
    </cfRule>
    <cfRule type="cellIs" dxfId="60" priority="80" stopIfTrue="1" operator="between">
      <formula>0.01</formula>
      <formula>1</formula>
    </cfRule>
  </conditionalFormatting>
  <conditionalFormatting sqref="F54:H54">
    <cfRule type="cellIs" dxfId="59" priority="77" stopIfTrue="1" operator="equal">
      <formula>0</formula>
    </cfRule>
    <cfRule type="cellIs" dxfId="58" priority="78" stopIfTrue="1" operator="between">
      <formula>0.01</formula>
      <formula>1</formula>
    </cfRule>
  </conditionalFormatting>
  <conditionalFormatting sqref="C68:D68 F68">
    <cfRule type="cellIs" dxfId="57" priority="75" stopIfTrue="1" operator="equal">
      <formula>0</formula>
    </cfRule>
    <cfRule type="cellIs" dxfId="56" priority="76" stopIfTrue="1" operator="between">
      <formula>0.01</formula>
      <formula>1</formula>
    </cfRule>
  </conditionalFormatting>
  <conditionalFormatting sqref="C82 H82 E82">
    <cfRule type="cellIs" dxfId="55" priority="71" stopIfTrue="1" operator="equal">
      <formula>0</formula>
    </cfRule>
    <cfRule type="cellIs" dxfId="54" priority="72" stopIfTrue="1" operator="between">
      <formula>0.01</formula>
      <formula>1</formula>
    </cfRule>
  </conditionalFormatting>
  <conditionalFormatting sqref="C94">
    <cfRule type="cellIs" dxfId="53" priority="65" stopIfTrue="1" operator="equal">
      <formula>0</formula>
    </cfRule>
    <cfRule type="cellIs" dxfId="52" priority="66" stopIfTrue="1" operator="between">
      <formula>0.01</formula>
      <formula>1</formula>
    </cfRule>
  </conditionalFormatting>
  <conditionalFormatting sqref="C96">
    <cfRule type="cellIs" dxfId="51" priority="59" stopIfTrue="1" operator="equal">
      <formula>0</formula>
    </cfRule>
    <cfRule type="cellIs" dxfId="50" priority="60" stopIfTrue="1" operator="between">
      <formula>0.01</formula>
      <formula>1</formula>
    </cfRule>
  </conditionalFormatting>
  <conditionalFormatting sqref="D56">
    <cfRule type="cellIs" dxfId="49" priority="55" stopIfTrue="1" operator="equal">
      <formula>0</formula>
    </cfRule>
    <cfRule type="cellIs" dxfId="48" priority="56" stopIfTrue="1" operator="between">
      <formula>0.01</formula>
      <formula>1</formula>
    </cfRule>
  </conditionalFormatting>
  <conditionalFormatting sqref="E62:H62">
    <cfRule type="cellIs" dxfId="47" priority="53" stopIfTrue="1" operator="equal">
      <formula>0</formula>
    </cfRule>
    <cfRule type="cellIs" dxfId="46" priority="54" stopIfTrue="1" operator="between">
      <formula>0.01</formula>
      <formula>1</formula>
    </cfRule>
  </conditionalFormatting>
  <conditionalFormatting sqref="G68:H68">
    <cfRule type="cellIs" dxfId="45" priority="51" stopIfTrue="1" operator="equal">
      <formula>0</formula>
    </cfRule>
    <cfRule type="cellIs" dxfId="44" priority="52" stopIfTrue="1" operator="between">
      <formula>0.01</formula>
      <formula>1</formula>
    </cfRule>
  </conditionalFormatting>
  <conditionalFormatting sqref="G74:H74">
    <cfRule type="cellIs" dxfId="43" priority="49" stopIfTrue="1" operator="equal">
      <formula>0</formula>
    </cfRule>
    <cfRule type="cellIs" dxfId="42" priority="50" stopIfTrue="1" operator="between">
      <formula>0.01</formula>
      <formula>1</formula>
    </cfRule>
  </conditionalFormatting>
  <conditionalFormatting sqref="H76">
    <cfRule type="cellIs" dxfId="41" priority="47" stopIfTrue="1" operator="equal">
      <formula>0</formula>
    </cfRule>
    <cfRule type="cellIs" dxfId="40" priority="48" stopIfTrue="1" operator="between">
      <formula>0.01</formula>
      <formula>1</formula>
    </cfRule>
  </conditionalFormatting>
  <conditionalFormatting sqref="F80:G80">
    <cfRule type="cellIs" dxfId="39" priority="45" stopIfTrue="1" operator="equal">
      <formula>0</formula>
    </cfRule>
    <cfRule type="cellIs" dxfId="38" priority="46" stopIfTrue="1" operator="between">
      <formula>0.01</formula>
      <formula>1</formula>
    </cfRule>
  </conditionalFormatting>
  <conditionalFormatting sqref="F82:G82">
    <cfRule type="cellIs" dxfId="37" priority="43" stopIfTrue="1" operator="equal">
      <formula>0</formula>
    </cfRule>
    <cfRule type="cellIs" dxfId="36" priority="44" stopIfTrue="1" operator="between">
      <formula>0.01</formula>
      <formula>1</formula>
    </cfRule>
  </conditionalFormatting>
  <conditionalFormatting sqref="D92:H92">
    <cfRule type="cellIs" dxfId="35" priority="41" stopIfTrue="1" operator="equal">
      <formula>0</formula>
    </cfRule>
    <cfRule type="cellIs" dxfId="34" priority="42" stopIfTrue="1" operator="between">
      <formula>0.01</formula>
      <formula>1</formula>
    </cfRule>
  </conditionalFormatting>
  <conditionalFormatting sqref="D94:H94">
    <cfRule type="cellIs" dxfId="33" priority="39" stopIfTrue="1" operator="equal">
      <formula>0</formula>
    </cfRule>
    <cfRule type="cellIs" dxfId="32" priority="40" stopIfTrue="1" operator="between">
      <formula>0.01</formula>
      <formula>1</formula>
    </cfRule>
  </conditionalFormatting>
  <conditionalFormatting sqref="G106:H106">
    <cfRule type="cellIs" dxfId="31" priority="35" stopIfTrue="1" operator="equal">
      <formula>0</formula>
    </cfRule>
    <cfRule type="cellIs" dxfId="30" priority="36" stopIfTrue="1" operator="between">
      <formula>0.01</formula>
      <formula>1</formula>
    </cfRule>
  </conditionalFormatting>
  <conditionalFormatting sqref="D98:H98 D96:H96">
    <cfRule type="cellIs" dxfId="29" priority="31" stopIfTrue="1" operator="equal">
      <formula>0</formula>
    </cfRule>
    <cfRule type="cellIs" dxfId="28" priority="32" stopIfTrue="1" operator="between">
      <formula>0.01</formula>
      <formula>1</formula>
    </cfRule>
  </conditionalFormatting>
  <conditionalFormatting sqref="G110:H110">
    <cfRule type="cellIs" dxfId="27" priority="27" stopIfTrue="1" operator="equal">
      <formula>0</formula>
    </cfRule>
    <cfRule type="cellIs" dxfId="26" priority="28" stopIfTrue="1" operator="between">
      <formula>0.01</formula>
      <formula>1</formula>
    </cfRule>
  </conditionalFormatting>
  <conditionalFormatting sqref="F44">
    <cfRule type="cellIs" dxfId="25" priority="25" stopIfTrue="1" operator="equal">
      <formula>0</formula>
    </cfRule>
    <cfRule type="cellIs" dxfId="24" priority="26" stopIfTrue="1" operator="between">
      <formula>0.01</formula>
      <formula>1</formula>
    </cfRule>
  </conditionalFormatting>
  <conditionalFormatting sqref="F48">
    <cfRule type="cellIs" dxfId="23" priority="23" stopIfTrue="1" operator="equal">
      <formula>0</formula>
    </cfRule>
    <cfRule type="cellIs" dxfId="22" priority="24" stopIfTrue="1" operator="between">
      <formula>0.01</formula>
      <formula>1</formula>
    </cfRule>
  </conditionalFormatting>
  <conditionalFormatting sqref="H108">
    <cfRule type="cellIs" dxfId="21" priority="21" stopIfTrue="1" operator="equal">
      <formula>0</formula>
    </cfRule>
    <cfRule type="cellIs" dxfId="20" priority="22" stopIfTrue="1" operator="between">
      <formula>0.01</formula>
      <formula>1</formula>
    </cfRule>
  </conditionalFormatting>
  <conditionalFormatting sqref="E108 E106">
    <cfRule type="cellIs" dxfId="19" priority="19" stopIfTrue="1" operator="equal">
      <formula>0</formula>
    </cfRule>
    <cfRule type="cellIs" dxfId="18" priority="20" stopIfTrue="1" operator="between">
      <formula>0.01</formula>
      <formula>1</formula>
    </cfRule>
  </conditionalFormatting>
  <conditionalFormatting sqref="D110">
    <cfRule type="cellIs" dxfId="17" priority="17" stopIfTrue="1" operator="equal">
      <formula>0</formula>
    </cfRule>
    <cfRule type="cellIs" dxfId="16" priority="18" stopIfTrue="1" operator="between">
      <formula>0.01</formula>
      <formula>1</formula>
    </cfRule>
  </conditionalFormatting>
  <conditionalFormatting sqref="D82">
    <cfRule type="cellIs" dxfId="15" priority="15" stopIfTrue="1" operator="equal">
      <formula>0</formula>
    </cfRule>
    <cfRule type="cellIs" dxfId="14" priority="16" stopIfTrue="1" operator="between">
      <formula>0.01</formula>
      <formula>1</formula>
    </cfRule>
  </conditionalFormatting>
  <conditionalFormatting sqref="D80">
    <cfRule type="cellIs" dxfId="13" priority="13" stopIfTrue="1" operator="equal">
      <formula>0</formula>
    </cfRule>
    <cfRule type="cellIs" dxfId="12" priority="14" stopIfTrue="1" operator="between">
      <formula>0.01</formula>
      <formula>1</formula>
    </cfRule>
  </conditionalFormatting>
  <conditionalFormatting sqref="E74">
    <cfRule type="cellIs" dxfId="11" priority="11" stopIfTrue="1" operator="equal">
      <formula>0</formula>
    </cfRule>
    <cfRule type="cellIs" dxfId="10" priority="12" stopIfTrue="1" operator="between">
      <formula>0.01</formula>
      <formula>1</formula>
    </cfRule>
  </conditionalFormatting>
  <conditionalFormatting sqref="E68">
    <cfRule type="cellIs" dxfId="9" priority="9" stopIfTrue="1" operator="equal">
      <formula>0</formula>
    </cfRule>
    <cfRule type="cellIs" dxfId="8" priority="10" stopIfTrue="1" operator="between">
      <formula>0.01</formula>
      <formula>1</formula>
    </cfRule>
  </conditionalFormatting>
  <conditionalFormatting sqref="E66">
    <cfRule type="cellIs" dxfId="7" priority="7" stopIfTrue="1" operator="equal">
      <formula>0</formula>
    </cfRule>
    <cfRule type="cellIs" dxfId="6" priority="8" stopIfTrue="1" operator="between">
      <formula>0.01</formula>
      <formula>1</formula>
    </cfRule>
  </conditionalFormatting>
  <conditionalFormatting sqref="D62">
    <cfRule type="cellIs" dxfId="5" priority="5" stopIfTrue="1" operator="equal">
      <formula>0</formula>
    </cfRule>
    <cfRule type="cellIs" dxfId="4" priority="6" stopIfTrue="1" operator="between">
      <formula>0.01</formula>
      <formula>1</formula>
    </cfRule>
  </conditionalFormatting>
  <conditionalFormatting sqref="D60">
    <cfRule type="cellIs" dxfId="3" priority="3" stopIfTrue="1" operator="equal">
      <formula>0</formula>
    </cfRule>
    <cfRule type="cellIs" dxfId="2" priority="4" stopIfTrue="1" operator="between">
      <formula>0.01</formula>
      <formula>1</formula>
    </cfRule>
  </conditionalFormatting>
  <conditionalFormatting sqref="D40">
    <cfRule type="cellIs" dxfId="1" priority="1" stopIfTrue="1" operator="equal">
      <formula>0</formula>
    </cfRule>
    <cfRule type="cellIs" dxfId="0" priority="2" stopIfTrue="1" operator="between">
      <formula>0.01</formula>
      <formula>1</formula>
    </cfRule>
  </conditionalFormatting>
  <printOptions horizontalCentered="1"/>
  <pageMargins left="0.47244094488188981" right="0.47244094488188981" top="0.78740157480314965" bottom="0.78740157480314965" header="0.31496062992125984" footer="0.31496062992125984"/>
  <pageSetup paperSize="9" scale="76" fitToHeight="0"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opLeftCell="A23" zoomScaleSheetLayoutView="100" workbookViewId="0">
      <selection activeCell="F35" sqref="F35"/>
    </sheetView>
  </sheetViews>
  <sheetFormatPr defaultColWidth="9.140625" defaultRowHeight="15"/>
  <cols>
    <col min="1" max="1" width="15.140625" customWidth="1"/>
    <col min="2" max="2" width="12.85546875" customWidth="1"/>
    <col min="3" max="3" width="28.5703125" customWidth="1"/>
    <col min="4" max="4" width="25.7109375" customWidth="1"/>
    <col min="5" max="6" width="11.85546875" customWidth="1"/>
    <col min="7" max="7" width="21.5703125" style="4" customWidth="1"/>
    <col min="8" max="8" width="0" hidden="1" customWidth="1"/>
    <col min="9" max="9" width="21.7109375" hidden="1" customWidth="1"/>
    <col min="10" max="13" width="0" hidden="1" customWidth="1"/>
  </cols>
  <sheetData>
    <row r="1" spans="1:7" ht="4.5" customHeight="1">
      <c r="A1" s="11"/>
      <c r="B1" s="12"/>
      <c r="C1" s="12"/>
      <c r="D1" s="12"/>
      <c r="E1" s="37"/>
      <c r="F1" s="37"/>
      <c r="G1" s="38"/>
    </row>
    <row r="2" spans="1:7" ht="29.25" customHeight="1">
      <c r="A2" s="31" t="str">
        <f>'Planilha Orçamentária'!A2</f>
        <v>LICITANTE</v>
      </c>
      <c r="B2" s="456">
        <f>'Planilha Orçamentária'!B2</f>
        <v>0</v>
      </c>
      <c r="C2" s="457"/>
      <c r="D2" s="457"/>
      <c r="E2" s="35"/>
      <c r="F2" s="36"/>
      <c r="G2" s="53"/>
    </row>
    <row r="3" spans="1:7" ht="29.25" customHeight="1">
      <c r="A3" s="385" t="str">
        <f>'Planilha Orçamentária'!A3</f>
        <v>PROJETO:</v>
      </c>
      <c r="B3" s="519" t="str">
        <f>'Planilha Orçamentária'!B3</f>
        <v>REFORMA DO EDIFÍCIO SEDE DO COREN-SP - Adequação do layout do auditório (8º andar) e do 3º pavimento do edifício</v>
      </c>
      <c r="C3" s="520"/>
      <c r="D3" s="531"/>
      <c r="E3" s="386"/>
      <c r="F3" s="387"/>
      <c r="G3" s="388"/>
    </row>
    <row r="4" spans="1:7" ht="29.25" customHeight="1">
      <c r="A4" s="385" t="str">
        <f>'Planilha Orçamentária'!A4</f>
        <v>ENDEREÇO:</v>
      </c>
      <c r="B4" s="532" t="str">
        <f>'Planilha Orçamentária'!$B$4</f>
        <v>Alameda Ribeirão Preto, nº 82, bairro Bela Vista, São Paulo/SP</v>
      </c>
      <c r="C4" s="533"/>
      <c r="D4" s="534"/>
      <c r="E4" s="386"/>
      <c r="F4" s="389"/>
      <c r="G4" s="390"/>
    </row>
    <row r="5" spans="1:7" ht="29.25" customHeight="1">
      <c r="A5" s="385" t="str">
        <f>'Planilha Orçamentária'!A5</f>
        <v>ETAPA:</v>
      </c>
      <c r="B5" s="519" t="str">
        <f>'Planilha Orçamentária'!$B$5</f>
        <v>LICITAÇÃO</v>
      </c>
      <c r="C5" s="520"/>
      <c r="D5" s="531"/>
      <c r="E5" s="391"/>
      <c r="F5" s="392"/>
      <c r="G5" s="393"/>
    </row>
    <row r="6" spans="1:7" ht="4.5" customHeight="1">
      <c r="A6" s="394"/>
      <c r="B6" s="357"/>
      <c r="C6" s="357"/>
      <c r="D6" s="357"/>
      <c r="E6" s="395"/>
      <c r="F6" s="395"/>
      <c r="G6" s="396"/>
    </row>
    <row r="7" spans="1:7" ht="33" customHeight="1">
      <c r="A7" s="535" t="s">
        <v>82</v>
      </c>
      <c r="B7" s="536"/>
      <c r="C7" s="536"/>
      <c r="D7" s="536"/>
      <c r="E7" s="536"/>
      <c r="F7" s="536"/>
      <c r="G7" s="537"/>
    </row>
    <row r="8" spans="1:7" ht="4.5" customHeight="1">
      <c r="A8" s="394"/>
      <c r="B8" s="357"/>
      <c r="C8" s="357"/>
      <c r="D8" s="357"/>
      <c r="E8" s="357"/>
      <c r="F8" s="357"/>
      <c r="G8" s="397"/>
    </row>
    <row r="9" spans="1:7" ht="19.5" customHeight="1">
      <c r="A9" s="505" t="s">
        <v>4</v>
      </c>
      <c r="B9" s="505"/>
      <c r="C9" s="505"/>
      <c r="D9" s="505"/>
      <c r="E9" s="505"/>
      <c r="F9" s="505"/>
      <c r="G9" s="505"/>
    </row>
    <row r="10" spans="1:7" ht="19.5" customHeight="1">
      <c r="A10" s="334" t="str">
        <f>'Planilha Orçamentária'!A10</f>
        <v>VERSÃO</v>
      </c>
      <c r="B10" s="491" t="str">
        <f>'Planilha Orçamentária'!C10</f>
        <v xml:space="preserve">DESCRIÇÃO E/OU FOLHAS ALTERADAS </v>
      </c>
      <c r="C10" s="492"/>
      <c r="D10" s="493"/>
      <c r="E10" s="334" t="str">
        <f>'Planilha Orçamentária'!E10</f>
        <v>DATA</v>
      </c>
      <c r="F10" s="491" t="str">
        <f>'Planilha Orçamentária'!G10</f>
        <v>ATUALIZAÇÃO</v>
      </c>
      <c r="G10" s="493"/>
    </row>
    <row r="11" spans="1:7" ht="19.5" customHeight="1">
      <c r="A11" s="280" t="str">
        <f>IF('Planilha Orçamentária'!A11="","",'Planilha Orçamentária'!A11)</f>
        <v>R0</v>
      </c>
      <c r="B11" s="494" t="str">
        <f>IF('Planilha Orçamentária'!C11="","",'Planilha Orçamentária'!C11)</f>
        <v>Emissão Inicial</v>
      </c>
      <c r="C11" s="495"/>
      <c r="D11" s="496"/>
      <c r="E11" s="361">
        <f>IF('Planilha Orçamentária'!E11="","",'Planilha Orçamentária'!E11)</f>
        <v>44931</v>
      </c>
      <c r="F11" s="494" t="str">
        <f>IF('Planilha Orçamentária'!G11="","",'Planilha Orçamentária'!G11)</f>
        <v>Rejane S. S. Fróis</v>
      </c>
      <c r="G11" s="496"/>
    </row>
    <row r="12" spans="1:7" ht="19.5" customHeight="1">
      <c r="A12" s="280" t="str">
        <f>IF('Planilha Orçamentária'!A12="","",'Planilha Orçamentária'!A12)</f>
        <v>R1</v>
      </c>
      <c r="B12" s="494" t="str">
        <f>IF('Planilha Orçamentária'!C12="","",'Planilha Orçamentária'!C12)</f>
        <v>Revisão dos preços</v>
      </c>
      <c r="C12" s="495"/>
      <c r="D12" s="496"/>
      <c r="E12" s="361">
        <f>IF('Planilha Orçamentária'!E12="","",'Planilha Orçamentária'!E12)</f>
        <v>44946</v>
      </c>
      <c r="F12" s="494" t="str">
        <f>IF('Planilha Orçamentária'!G12="","",'Planilha Orçamentária'!G12)</f>
        <v>Rejane S. S. Fróis</v>
      </c>
      <c r="G12" s="496"/>
    </row>
    <row r="13" spans="1:7" ht="19.5" customHeight="1">
      <c r="A13" s="280" t="str">
        <f>IF('Planilha Orçamentária'!A13="","",'Planilha Orçamentária'!A13)</f>
        <v/>
      </c>
      <c r="B13" s="494" t="str">
        <f>IF('Planilha Orçamentária'!C13="","",'Planilha Orçamentária'!C13)</f>
        <v/>
      </c>
      <c r="C13" s="495"/>
      <c r="D13" s="496"/>
      <c r="E13" s="361" t="str">
        <f>IF('Planilha Orçamentária'!E13="","",'Planilha Orçamentária'!E13)</f>
        <v/>
      </c>
      <c r="F13" s="494" t="str">
        <f>IF('Planilha Orçamentária'!G13="","",'Planilha Orçamentária'!G13)</f>
        <v/>
      </c>
      <c r="G13" s="496"/>
    </row>
    <row r="14" spans="1:7" ht="4.5" customHeight="1">
      <c r="A14" s="394"/>
      <c r="B14" s="357"/>
      <c r="C14" s="357"/>
      <c r="D14" s="357"/>
      <c r="E14" s="357"/>
      <c r="F14" s="357"/>
      <c r="G14" s="397"/>
    </row>
    <row r="15" spans="1:7" ht="37.5" customHeight="1">
      <c r="A15" s="565" t="s">
        <v>51</v>
      </c>
      <c r="B15" s="566"/>
      <c r="C15" s="566"/>
      <c r="D15" s="566"/>
      <c r="E15" s="566"/>
      <c r="F15" s="566"/>
      <c r="G15" s="567"/>
    </row>
    <row r="16" spans="1:7" ht="22.5" customHeight="1">
      <c r="A16" s="398"/>
      <c r="B16" s="399"/>
      <c r="C16" s="399"/>
      <c r="D16" s="400" t="str">
        <f>'Planilha Orçamentária'!$G$2</f>
        <v>DESONERADO</v>
      </c>
      <c r="E16" s="399"/>
      <c r="F16" s="399"/>
      <c r="G16" s="401"/>
    </row>
    <row r="17" spans="1:12">
      <c r="A17" s="402"/>
      <c r="B17" s="403"/>
      <c r="C17" s="403"/>
      <c r="D17" s="403"/>
      <c r="E17" s="403"/>
      <c r="F17" s="403"/>
      <c r="G17" s="404"/>
    </row>
    <row r="18" spans="1:12" ht="27.75" customHeight="1">
      <c r="A18" s="405" t="s">
        <v>10</v>
      </c>
      <c r="B18" s="568" t="s">
        <v>1</v>
      </c>
      <c r="C18" s="569"/>
      <c r="D18" s="570"/>
      <c r="E18" s="405" t="s">
        <v>32</v>
      </c>
      <c r="F18" s="405" t="s">
        <v>52</v>
      </c>
      <c r="G18" s="406"/>
    </row>
    <row r="19" spans="1:12" ht="15.75" thickBot="1">
      <c r="A19" s="13">
        <v>1</v>
      </c>
      <c r="B19" s="538" t="s">
        <v>38</v>
      </c>
      <c r="C19" s="539"/>
      <c r="D19" s="539"/>
      <c r="E19" s="539"/>
      <c r="F19" s="50"/>
      <c r="G19" s="407" t="s">
        <v>53</v>
      </c>
    </row>
    <row r="20" spans="1:12">
      <c r="A20" s="14" t="s">
        <v>11</v>
      </c>
      <c r="B20" s="542" t="s">
        <v>39</v>
      </c>
      <c r="C20" s="543"/>
      <c r="D20" s="543"/>
      <c r="E20" s="543"/>
      <c r="F20" s="51"/>
      <c r="G20" s="557" t="s">
        <v>54</v>
      </c>
      <c r="I20" s="548" t="s">
        <v>60</v>
      </c>
      <c r="J20" s="549"/>
      <c r="K20" s="549"/>
      <c r="L20" s="550"/>
    </row>
    <row r="21" spans="1:12" ht="15.75" customHeight="1" thickBot="1">
      <c r="A21" s="15" t="s">
        <v>12</v>
      </c>
      <c r="B21" s="540" t="s">
        <v>40</v>
      </c>
      <c r="C21" s="541"/>
      <c r="D21" s="547"/>
      <c r="E21" s="15" t="s">
        <v>18</v>
      </c>
      <c r="F21" s="16"/>
      <c r="G21" s="558"/>
      <c r="I21" s="551"/>
      <c r="J21" s="552"/>
      <c r="K21" s="552"/>
      <c r="L21" s="553"/>
    </row>
    <row r="22" spans="1:12" ht="15" customHeight="1">
      <c r="A22" s="14" t="s">
        <v>19</v>
      </c>
      <c r="B22" s="542" t="s">
        <v>41</v>
      </c>
      <c r="C22" s="543"/>
      <c r="D22" s="543"/>
      <c r="E22" s="543"/>
      <c r="F22" s="51"/>
      <c r="G22" s="558"/>
      <c r="I22" s="554" t="s">
        <v>93</v>
      </c>
      <c r="J22" s="555"/>
      <c r="K22" s="555"/>
      <c r="L22" s="556"/>
    </row>
    <row r="23" spans="1:12" ht="15" customHeight="1">
      <c r="A23" s="15" t="s">
        <v>22</v>
      </c>
      <c r="B23" s="540" t="s">
        <v>42</v>
      </c>
      <c r="C23" s="541"/>
      <c r="D23" s="547"/>
      <c r="E23" s="15" t="s">
        <v>18</v>
      </c>
      <c r="F23" s="16"/>
      <c r="G23" s="558"/>
      <c r="I23" s="39"/>
      <c r="J23" s="40" t="s">
        <v>61</v>
      </c>
      <c r="K23" s="40" t="s">
        <v>62</v>
      </c>
      <c r="L23" s="41" t="s">
        <v>63</v>
      </c>
    </row>
    <row r="24" spans="1:12">
      <c r="A24" s="15" t="s">
        <v>31</v>
      </c>
      <c r="B24" s="540" t="s">
        <v>43</v>
      </c>
      <c r="C24" s="541"/>
      <c r="D24" s="547"/>
      <c r="E24" s="15" t="s">
        <v>18</v>
      </c>
      <c r="F24" s="16"/>
      <c r="G24" s="558"/>
      <c r="I24" s="42" t="s">
        <v>64</v>
      </c>
      <c r="J24" s="43">
        <v>0.03</v>
      </c>
      <c r="K24" s="43">
        <v>0.04</v>
      </c>
      <c r="L24" s="44">
        <v>5.5E-2</v>
      </c>
    </row>
    <row r="25" spans="1:12" ht="15" customHeight="1">
      <c r="A25" s="14" t="s">
        <v>13</v>
      </c>
      <c r="B25" s="542" t="s">
        <v>44</v>
      </c>
      <c r="C25" s="543"/>
      <c r="D25" s="543"/>
      <c r="E25" s="543"/>
      <c r="F25" s="51"/>
      <c r="G25" s="558"/>
      <c r="I25" s="42" t="s">
        <v>65</v>
      </c>
      <c r="J25" s="43">
        <v>8.0000000000000002E-3</v>
      </c>
      <c r="K25" s="43">
        <v>8.0000000000000002E-3</v>
      </c>
      <c r="L25" s="44">
        <v>0.01</v>
      </c>
    </row>
    <row r="26" spans="1:12" ht="15" customHeight="1">
      <c r="A26" s="15" t="s">
        <v>14</v>
      </c>
      <c r="B26" s="540" t="s">
        <v>45</v>
      </c>
      <c r="C26" s="541"/>
      <c r="D26" s="547"/>
      <c r="E26" s="15" t="s">
        <v>18</v>
      </c>
      <c r="F26" s="16"/>
      <c r="G26" s="558"/>
      <c r="I26" s="42" t="s">
        <v>66</v>
      </c>
      <c r="J26" s="43">
        <v>9.7000000000000003E-3</v>
      </c>
      <c r="K26" s="43">
        <v>1.2699999999999999E-2</v>
      </c>
      <c r="L26" s="44">
        <v>1.2699999999999999E-2</v>
      </c>
    </row>
    <row r="27" spans="1:12">
      <c r="A27" s="14" t="s">
        <v>37</v>
      </c>
      <c r="B27" s="542" t="s">
        <v>46</v>
      </c>
      <c r="C27" s="543"/>
      <c r="D27" s="543"/>
      <c r="E27" s="543"/>
      <c r="F27" s="51"/>
      <c r="G27" s="558"/>
      <c r="I27" s="42" t="s">
        <v>67</v>
      </c>
      <c r="J27" s="43">
        <v>5.8999999999999999E-3</v>
      </c>
      <c r="K27" s="43">
        <v>1.23E-2</v>
      </c>
      <c r="L27" s="44">
        <v>1.3899999999999999E-2</v>
      </c>
    </row>
    <row r="28" spans="1:12" ht="15.75" thickBot="1">
      <c r="A28" s="15" t="s">
        <v>28</v>
      </c>
      <c r="B28" s="540" t="s">
        <v>96</v>
      </c>
      <c r="C28" s="541"/>
      <c r="D28" s="547"/>
      <c r="E28" s="15" t="s">
        <v>18</v>
      </c>
      <c r="F28" s="16"/>
      <c r="G28" s="558"/>
      <c r="I28" s="45" t="s">
        <v>55</v>
      </c>
      <c r="J28" s="46">
        <v>6.1600000000000002E-2</v>
      </c>
      <c r="K28" s="46">
        <v>7.3999999999999996E-2</v>
      </c>
      <c r="L28" s="47">
        <v>8.9599999999999999E-2</v>
      </c>
    </row>
    <row r="29" spans="1:12">
      <c r="A29" s="15" t="s">
        <v>29</v>
      </c>
      <c r="B29" s="540" t="s">
        <v>24</v>
      </c>
      <c r="C29" s="541"/>
      <c r="D29" s="547"/>
      <c r="E29" s="15" t="s">
        <v>18</v>
      </c>
      <c r="F29" s="16"/>
      <c r="G29" s="558"/>
    </row>
    <row r="30" spans="1:12">
      <c r="A30" s="15" t="s">
        <v>30</v>
      </c>
      <c r="B30" s="540" t="s">
        <v>23</v>
      </c>
      <c r="C30" s="541"/>
      <c r="D30" s="547"/>
      <c r="E30" s="15" t="s">
        <v>18</v>
      </c>
      <c r="F30" s="16"/>
      <c r="G30" s="558"/>
      <c r="I30" s="62" t="s">
        <v>84</v>
      </c>
      <c r="J30" s="63" t="s">
        <v>88</v>
      </c>
      <c r="K30" s="64">
        <v>0</v>
      </c>
    </row>
    <row r="31" spans="1:12">
      <c r="A31" s="15" t="s">
        <v>87</v>
      </c>
      <c r="B31" s="544" t="s">
        <v>88</v>
      </c>
      <c r="C31" s="545"/>
      <c r="D31" s="546"/>
      <c r="E31" s="65" t="s">
        <v>18</v>
      </c>
      <c r="F31" s="66"/>
      <c r="G31" s="558"/>
      <c r="I31" s="62" t="s">
        <v>86</v>
      </c>
      <c r="J31" s="63" t="s">
        <v>88</v>
      </c>
      <c r="K31" s="64">
        <v>4.4999999999999998E-2</v>
      </c>
    </row>
    <row r="32" spans="1:12">
      <c r="A32" s="13">
        <v>2</v>
      </c>
      <c r="B32" s="538" t="s">
        <v>47</v>
      </c>
      <c r="C32" s="539"/>
      <c r="D32" s="539"/>
      <c r="E32" s="539"/>
      <c r="F32" s="50"/>
      <c r="G32" s="558"/>
    </row>
    <row r="33" spans="1:8">
      <c r="A33" s="14" t="s">
        <v>15</v>
      </c>
      <c r="B33" s="542" t="s">
        <v>48</v>
      </c>
      <c r="C33" s="543"/>
      <c r="D33" s="543"/>
      <c r="E33" s="543"/>
      <c r="F33" s="51"/>
      <c r="G33" s="558"/>
    </row>
    <row r="34" spans="1:8" ht="15.75" thickBot="1">
      <c r="A34" s="15" t="s">
        <v>16</v>
      </c>
      <c r="B34" s="540" t="s">
        <v>55</v>
      </c>
      <c r="C34" s="541"/>
      <c r="D34" s="23"/>
      <c r="E34" s="15" t="s">
        <v>18</v>
      </c>
      <c r="F34" s="25"/>
      <c r="G34" s="559"/>
    </row>
    <row r="35" spans="1:8" ht="17.25" customHeight="1">
      <c r="B35" s="563" t="s">
        <v>72</v>
      </c>
      <c r="C35" s="562" t="s">
        <v>71</v>
      </c>
      <c r="D35" s="562"/>
      <c r="E35" s="48"/>
      <c r="F35" s="576">
        <f>(((1+F21+F23+F24)*(1+F26)*(1+F34))/(1-((F28+F29+F30+F31))))-1</f>
        <v>0</v>
      </c>
      <c r="G35" s="560"/>
    </row>
    <row r="36" spans="1:8" ht="17.25" customHeight="1" thickBot="1">
      <c r="B36" s="564"/>
      <c r="C36" s="562" t="s">
        <v>49</v>
      </c>
      <c r="D36" s="562"/>
      <c r="E36" s="49"/>
      <c r="F36" s="577"/>
      <c r="G36" s="561"/>
      <c r="H36" s="17"/>
    </row>
    <row r="37" spans="1:8">
      <c r="A37" s="18"/>
      <c r="B37" s="19"/>
      <c r="C37" s="20"/>
      <c r="D37" s="20"/>
      <c r="E37" s="20"/>
      <c r="F37" s="20"/>
      <c r="G37" s="18"/>
    </row>
    <row r="38" spans="1:8">
      <c r="G38"/>
    </row>
    <row r="39" spans="1:8" hidden="1">
      <c r="B39" s="488" t="s">
        <v>58</v>
      </c>
      <c r="C39" s="488"/>
      <c r="D39" s="33"/>
    </row>
    <row r="40" spans="1:8" hidden="1"/>
    <row r="41" spans="1:8" hidden="1"/>
    <row r="42" spans="1:8" hidden="1"/>
    <row r="43" spans="1:8" hidden="1">
      <c r="B43" s="486" t="e">
        <f>'Planilha Orçamentária'!#REF!</f>
        <v>#REF!</v>
      </c>
      <c r="C43" s="486"/>
    </row>
    <row r="44" spans="1:8" hidden="1">
      <c r="B44" s="487" t="e">
        <f>'Planilha Orçamentária'!#REF!</f>
        <v>#REF!</v>
      </c>
      <c r="C44" s="487"/>
    </row>
  </sheetData>
  <mergeCells count="42">
    <mergeCell ref="B19:E19"/>
    <mergeCell ref="B13:D13"/>
    <mergeCell ref="F13:G13"/>
    <mergeCell ref="G35:G36"/>
    <mergeCell ref="F11:G11"/>
    <mergeCell ref="C36:D36"/>
    <mergeCell ref="B35:B36"/>
    <mergeCell ref="B29:D29"/>
    <mergeCell ref="B30:D30"/>
    <mergeCell ref="A15:G15"/>
    <mergeCell ref="B18:D18"/>
    <mergeCell ref="C35:D35"/>
    <mergeCell ref="B12:D12"/>
    <mergeCell ref="F12:G12"/>
    <mergeCell ref="I20:L21"/>
    <mergeCell ref="I22:L22"/>
    <mergeCell ref="B21:D21"/>
    <mergeCell ref="B23:D23"/>
    <mergeCell ref="B24:D24"/>
    <mergeCell ref="B20:E20"/>
    <mergeCell ref="G20:G34"/>
    <mergeCell ref="B44:C44"/>
    <mergeCell ref="B32:E32"/>
    <mergeCell ref="B34:C34"/>
    <mergeCell ref="B22:E22"/>
    <mergeCell ref="B27:E27"/>
    <mergeCell ref="B33:E33"/>
    <mergeCell ref="B31:D31"/>
    <mergeCell ref="B43:C43"/>
    <mergeCell ref="B26:D26"/>
    <mergeCell ref="B39:C39"/>
    <mergeCell ref="B25:E25"/>
    <mergeCell ref="B28:D28"/>
    <mergeCell ref="B2:D2"/>
    <mergeCell ref="B3:D3"/>
    <mergeCell ref="B4:D4"/>
    <mergeCell ref="B11:D11"/>
    <mergeCell ref="A7:G7"/>
    <mergeCell ref="A9:G9"/>
    <mergeCell ref="B5:D5"/>
    <mergeCell ref="F10:G10"/>
    <mergeCell ref="B10:D10"/>
  </mergeCells>
  <phoneticPr fontId="13" type="noConversion"/>
  <printOptions horizontalCentered="1"/>
  <pageMargins left="0.47244094488188981" right="0.47244094488188981" top="0.78740157480314965" bottom="0.78740157480314965" header="0.31496062992125984" footer="0.31496062992125984"/>
  <pageSetup paperSize="9" scale="73" orientation="portrait" r:id="rId1"/>
  <headerFoot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opLeftCell="A28" zoomScaleSheetLayoutView="100" workbookViewId="0">
      <selection activeCell="F33" sqref="F33"/>
    </sheetView>
  </sheetViews>
  <sheetFormatPr defaultColWidth="9.140625" defaultRowHeight="15"/>
  <cols>
    <col min="1" max="1" width="15.140625" customWidth="1"/>
    <col min="2" max="2" width="12.85546875" customWidth="1"/>
    <col min="3" max="3" width="28.5703125" customWidth="1"/>
    <col min="4" max="4" width="25.7109375" customWidth="1"/>
    <col min="5" max="6" width="11.85546875" customWidth="1"/>
    <col min="7" max="7" width="21.5703125" style="4" customWidth="1"/>
    <col min="8" max="8" width="0" hidden="1" customWidth="1"/>
    <col min="9" max="9" width="21.7109375" hidden="1" customWidth="1"/>
    <col min="10" max="13" width="0" hidden="1" customWidth="1"/>
  </cols>
  <sheetData>
    <row r="1" spans="1:7" ht="4.5" customHeight="1">
      <c r="A1" s="11"/>
      <c r="B1" s="12"/>
      <c r="C1" s="12"/>
      <c r="D1" s="12"/>
      <c r="E1" s="37"/>
      <c r="F1" s="37"/>
      <c r="G1" s="38"/>
    </row>
    <row r="2" spans="1:7" ht="29.25" customHeight="1">
      <c r="A2" s="31" t="str">
        <f>'Planilha Orçamentária'!A2</f>
        <v>LICITANTE</v>
      </c>
      <c r="B2" s="459">
        <f>'Planilha Orçamentária'!B2</f>
        <v>0</v>
      </c>
      <c r="C2" s="460"/>
      <c r="D2" s="460"/>
      <c r="E2" s="71"/>
      <c r="F2" s="36"/>
      <c r="G2" s="53"/>
    </row>
    <row r="3" spans="1:7" ht="29.25" customHeight="1">
      <c r="A3" s="385" t="str">
        <f>'Planilha Orçamentária'!A3</f>
        <v>PROJETO:</v>
      </c>
      <c r="B3" s="532" t="str">
        <f>'Planilha Orçamentária'!B3</f>
        <v>REFORMA DO EDIFÍCIO SEDE DO COREN-SP - Adequação do layout do auditório (8º andar) e do 3º pavimento do edifício</v>
      </c>
      <c r="C3" s="533"/>
      <c r="D3" s="533"/>
      <c r="E3" s="408"/>
      <c r="F3" s="387"/>
      <c r="G3" s="388"/>
    </row>
    <row r="4" spans="1:7" ht="29.25" customHeight="1">
      <c r="A4" s="385" t="str">
        <f>'Planilha Orçamentária'!A4</f>
        <v>ENDEREÇO:</v>
      </c>
      <c r="B4" s="532" t="str">
        <f>'Planilha Orçamentária'!$B$4</f>
        <v>Alameda Ribeirão Preto, nº 82, bairro Bela Vista, São Paulo/SP</v>
      </c>
      <c r="C4" s="533"/>
      <c r="D4" s="533"/>
      <c r="E4" s="409"/>
      <c r="F4" s="389"/>
      <c r="G4" s="390"/>
    </row>
    <row r="5" spans="1:7" ht="29.25" customHeight="1">
      <c r="A5" s="385" t="str">
        <f>'Planilha Orçamentária'!A5</f>
        <v>ETAPA:</v>
      </c>
      <c r="B5" s="519" t="str">
        <f>'Planilha Orçamentária'!$B$5</f>
        <v>LICITAÇÃO</v>
      </c>
      <c r="C5" s="520"/>
      <c r="D5" s="520"/>
      <c r="E5" s="410"/>
      <c r="F5" s="392"/>
      <c r="G5" s="393"/>
    </row>
    <row r="6" spans="1:7" ht="4.5" customHeight="1">
      <c r="A6" s="394"/>
      <c r="B6" s="357"/>
      <c r="C6" s="357"/>
      <c r="D6" s="357"/>
      <c r="E6" s="395"/>
      <c r="F6" s="395"/>
      <c r="G6" s="396"/>
    </row>
    <row r="7" spans="1:7" ht="33" customHeight="1">
      <c r="A7" s="535" t="s">
        <v>81</v>
      </c>
      <c r="B7" s="536"/>
      <c r="C7" s="536"/>
      <c r="D7" s="536"/>
      <c r="E7" s="536"/>
      <c r="F7" s="536"/>
      <c r="G7" s="537"/>
    </row>
    <row r="8" spans="1:7" ht="4.5" customHeight="1">
      <c r="A8" s="394"/>
      <c r="B8" s="357"/>
      <c r="C8" s="357"/>
      <c r="D8" s="357"/>
      <c r="E8" s="357"/>
      <c r="F8" s="357"/>
      <c r="G8" s="397"/>
    </row>
    <row r="9" spans="1:7" ht="19.5" customHeight="1">
      <c r="A9" s="505" t="s">
        <v>4</v>
      </c>
      <c r="B9" s="505"/>
      <c r="C9" s="505"/>
      <c r="D9" s="505"/>
      <c r="E9" s="505"/>
      <c r="F9" s="505"/>
      <c r="G9" s="505"/>
    </row>
    <row r="10" spans="1:7" ht="19.5" customHeight="1">
      <c r="A10" s="334" t="str">
        <f>'Planilha Orçamentária'!A10</f>
        <v>VERSÃO</v>
      </c>
      <c r="B10" s="491" t="str">
        <f>'Planilha Orçamentária'!C10</f>
        <v xml:space="preserve">DESCRIÇÃO E/OU FOLHAS ALTERADAS </v>
      </c>
      <c r="C10" s="492"/>
      <c r="D10" s="493"/>
      <c r="E10" s="334" t="str">
        <f>'Planilha Orçamentária'!E10</f>
        <v>DATA</v>
      </c>
      <c r="F10" s="491" t="str">
        <f>'Planilha Orçamentária'!G10</f>
        <v>ATUALIZAÇÃO</v>
      </c>
      <c r="G10" s="493"/>
    </row>
    <row r="11" spans="1:7" ht="19.5" customHeight="1">
      <c r="A11" s="280" t="str">
        <f>IF('Planilha Orçamentária'!A11="","",'Planilha Orçamentária'!A11)</f>
        <v>R0</v>
      </c>
      <c r="B11" s="494" t="str">
        <f>IF('Planilha Orçamentária'!C11="","",'Planilha Orçamentária'!C11)</f>
        <v>Emissão Inicial</v>
      </c>
      <c r="C11" s="495"/>
      <c r="D11" s="496"/>
      <c r="E11" s="361">
        <f>IF('Planilha Orçamentária'!E11="","",'Planilha Orçamentária'!E11)</f>
        <v>44931</v>
      </c>
      <c r="F11" s="494" t="str">
        <f>IF('Planilha Orçamentária'!G11="","",'Planilha Orçamentária'!G11)</f>
        <v>Rejane S. S. Fróis</v>
      </c>
      <c r="G11" s="496"/>
    </row>
    <row r="12" spans="1:7" ht="19.5" customHeight="1">
      <c r="A12" s="280" t="str">
        <f>IF('Planilha Orçamentária'!A12="","",'Planilha Orçamentária'!A12)</f>
        <v>R1</v>
      </c>
      <c r="B12" s="494" t="str">
        <f>IF('Planilha Orçamentária'!C12="","",'Planilha Orçamentária'!C12)</f>
        <v>Revisão dos preços</v>
      </c>
      <c r="C12" s="495"/>
      <c r="D12" s="496"/>
      <c r="E12" s="361">
        <f>IF('Planilha Orçamentária'!E12="","",'Planilha Orçamentária'!E12)</f>
        <v>44946</v>
      </c>
      <c r="F12" s="494" t="str">
        <f>IF('Planilha Orçamentária'!G12="","",'Planilha Orçamentária'!G12)</f>
        <v>Rejane S. S. Fróis</v>
      </c>
      <c r="G12" s="496"/>
    </row>
    <row r="13" spans="1:7" ht="19.5" customHeight="1">
      <c r="A13" s="280" t="str">
        <f>IF('Planilha Orçamentária'!A13="","",'Planilha Orçamentária'!A13)</f>
        <v/>
      </c>
      <c r="B13" s="494" t="str">
        <f>IF('Planilha Orçamentária'!C13="","",'Planilha Orçamentária'!C13)</f>
        <v/>
      </c>
      <c r="C13" s="495"/>
      <c r="D13" s="496"/>
      <c r="E13" s="361" t="str">
        <f>IF('Planilha Orçamentária'!E13="","",'Planilha Orçamentária'!E13)</f>
        <v/>
      </c>
      <c r="F13" s="494" t="str">
        <f>IF('Planilha Orçamentária'!G13="","",'Planilha Orçamentária'!G13)</f>
        <v/>
      </c>
      <c r="G13" s="496"/>
    </row>
    <row r="14" spans="1:7" ht="4.5" customHeight="1">
      <c r="A14" s="394"/>
      <c r="B14" s="357"/>
      <c r="C14" s="357"/>
      <c r="D14" s="357"/>
      <c r="E14" s="357"/>
      <c r="F14" s="357"/>
      <c r="G14" s="397"/>
    </row>
    <row r="15" spans="1:7" ht="37.5" customHeight="1">
      <c r="A15" s="565" t="s">
        <v>56</v>
      </c>
      <c r="B15" s="566"/>
      <c r="C15" s="566"/>
      <c r="D15" s="566"/>
      <c r="E15" s="566"/>
      <c r="F15" s="566"/>
      <c r="G15" s="567"/>
    </row>
    <row r="16" spans="1:7" ht="22.5" customHeight="1">
      <c r="A16" s="398"/>
      <c r="B16" s="399"/>
      <c r="C16" s="399"/>
      <c r="D16" s="400" t="str">
        <f>'Planilha Orçamentária'!$G$2</f>
        <v>DESONERADO</v>
      </c>
      <c r="E16" s="399"/>
      <c r="F16" s="399"/>
      <c r="G16" s="401"/>
    </row>
    <row r="17" spans="1:12">
      <c r="A17" s="402"/>
      <c r="B17" s="403"/>
      <c r="C17" s="403"/>
      <c r="D17" s="403"/>
      <c r="E17" s="403"/>
      <c r="F17" s="403"/>
      <c r="G17" s="404"/>
    </row>
    <row r="18" spans="1:12" ht="27.75" customHeight="1">
      <c r="A18" s="405" t="s">
        <v>10</v>
      </c>
      <c r="B18" s="568" t="s">
        <v>1</v>
      </c>
      <c r="C18" s="569"/>
      <c r="D18" s="570"/>
      <c r="E18" s="405" t="s">
        <v>32</v>
      </c>
      <c r="F18" s="405" t="s">
        <v>52</v>
      </c>
      <c r="G18" s="406"/>
    </row>
    <row r="19" spans="1:12" ht="15.75" thickBot="1">
      <c r="A19" s="411">
        <v>1</v>
      </c>
      <c r="B19" s="574" t="s">
        <v>38</v>
      </c>
      <c r="C19" s="575"/>
      <c r="D19" s="575"/>
      <c r="E19" s="575"/>
      <c r="F19" s="412"/>
      <c r="G19" s="407" t="s">
        <v>53</v>
      </c>
    </row>
    <row r="20" spans="1:12" ht="15" customHeight="1">
      <c r="A20" s="14" t="s">
        <v>11</v>
      </c>
      <c r="B20" s="542" t="s">
        <v>39</v>
      </c>
      <c r="C20" s="543"/>
      <c r="D20" s="543"/>
      <c r="E20" s="543"/>
      <c r="F20" s="51"/>
      <c r="G20" s="557" t="s">
        <v>57</v>
      </c>
      <c r="I20" s="548" t="s">
        <v>60</v>
      </c>
      <c r="J20" s="549"/>
      <c r="K20" s="549"/>
      <c r="L20" s="550"/>
    </row>
    <row r="21" spans="1:12" ht="15" customHeight="1" thickBot="1">
      <c r="A21" s="15" t="s">
        <v>12</v>
      </c>
      <c r="B21" s="540" t="s">
        <v>40</v>
      </c>
      <c r="C21" s="541"/>
      <c r="D21" s="547"/>
      <c r="E21" s="15" t="s">
        <v>18</v>
      </c>
      <c r="F21" s="16"/>
      <c r="G21" s="558"/>
      <c r="I21" s="551"/>
      <c r="J21" s="552"/>
      <c r="K21" s="552"/>
      <c r="L21" s="553"/>
    </row>
    <row r="22" spans="1:12" ht="15" customHeight="1">
      <c r="A22" s="14" t="s">
        <v>19</v>
      </c>
      <c r="B22" s="542" t="s">
        <v>41</v>
      </c>
      <c r="C22" s="543"/>
      <c r="D22" s="543"/>
      <c r="E22" s="543"/>
      <c r="F22" s="51"/>
      <c r="G22" s="558"/>
      <c r="I22" s="571" t="s">
        <v>68</v>
      </c>
      <c r="J22" s="572"/>
      <c r="K22" s="572"/>
      <c r="L22" s="573"/>
    </row>
    <row r="23" spans="1:12" ht="15" customHeight="1">
      <c r="A23" s="15" t="s">
        <v>22</v>
      </c>
      <c r="B23" s="540" t="s">
        <v>42</v>
      </c>
      <c r="C23" s="541"/>
      <c r="D23" s="547"/>
      <c r="E23" s="15" t="s">
        <v>18</v>
      </c>
      <c r="F23" s="16"/>
      <c r="G23" s="558"/>
      <c r="I23" s="39"/>
      <c r="J23" s="40" t="s">
        <v>61</v>
      </c>
      <c r="K23" s="40" t="s">
        <v>62</v>
      </c>
      <c r="L23" s="41" t="s">
        <v>63</v>
      </c>
    </row>
    <row r="24" spans="1:12">
      <c r="A24" s="15" t="s">
        <v>31</v>
      </c>
      <c r="B24" s="540" t="s">
        <v>43</v>
      </c>
      <c r="C24" s="541"/>
      <c r="D24" s="547"/>
      <c r="E24" s="15" t="s">
        <v>18</v>
      </c>
      <c r="F24" s="16"/>
      <c r="G24" s="558"/>
      <c r="I24" s="42" t="s">
        <v>64</v>
      </c>
      <c r="J24" s="43">
        <v>1.4999999999999999E-2</v>
      </c>
      <c r="K24" s="43">
        <v>3.4500000000000003E-2</v>
      </c>
      <c r="L24" s="44">
        <v>4.4900000000000002E-2</v>
      </c>
    </row>
    <row r="25" spans="1:12" ht="15" customHeight="1">
      <c r="A25" s="14" t="s">
        <v>13</v>
      </c>
      <c r="B25" s="542" t="s">
        <v>44</v>
      </c>
      <c r="C25" s="543"/>
      <c r="D25" s="543"/>
      <c r="E25" s="543"/>
      <c r="F25" s="51"/>
      <c r="G25" s="558"/>
      <c r="I25" s="42" t="s">
        <v>65</v>
      </c>
      <c r="J25" s="43">
        <v>3.0000000000000001E-3</v>
      </c>
      <c r="K25" s="43">
        <v>4.7999999999999996E-3</v>
      </c>
      <c r="L25" s="44">
        <v>8.2000000000000007E-3</v>
      </c>
    </row>
    <row r="26" spans="1:12" ht="15" customHeight="1">
      <c r="A26" s="15" t="s">
        <v>14</v>
      </c>
      <c r="B26" s="540" t="s">
        <v>45</v>
      </c>
      <c r="C26" s="541"/>
      <c r="D26" s="547"/>
      <c r="E26" s="15" t="s">
        <v>18</v>
      </c>
      <c r="F26" s="16"/>
      <c r="G26" s="558"/>
      <c r="I26" s="42" t="s">
        <v>66</v>
      </c>
      <c r="J26" s="43">
        <v>5.5999999999999999E-3</v>
      </c>
      <c r="K26" s="43">
        <v>8.5000000000000006E-3</v>
      </c>
      <c r="L26" s="44">
        <v>8.8999999999999999E-3</v>
      </c>
    </row>
    <row r="27" spans="1:12">
      <c r="A27" s="14" t="s">
        <v>37</v>
      </c>
      <c r="B27" s="542" t="s">
        <v>46</v>
      </c>
      <c r="C27" s="543"/>
      <c r="D27" s="543"/>
      <c r="E27" s="543"/>
      <c r="F27" s="51"/>
      <c r="G27" s="558"/>
      <c r="I27" s="42" t="s">
        <v>67</v>
      </c>
      <c r="J27" s="43">
        <v>8.5000000000000006E-3</v>
      </c>
      <c r="K27" s="43">
        <v>8.5000000000000006E-3</v>
      </c>
      <c r="L27" s="44">
        <v>1.11E-2</v>
      </c>
    </row>
    <row r="28" spans="1:12" ht="15.75" thickBot="1">
      <c r="A28" s="15" t="s">
        <v>28</v>
      </c>
      <c r="B28" s="540" t="s">
        <v>24</v>
      </c>
      <c r="C28" s="541"/>
      <c r="D28" s="547"/>
      <c r="E28" s="15" t="s">
        <v>18</v>
      </c>
      <c r="F28" s="16"/>
      <c r="G28" s="558"/>
      <c r="I28" s="45" t="s">
        <v>55</v>
      </c>
      <c r="J28" s="46">
        <v>3.5000000000000003E-2</v>
      </c>
      <c r="K28" s="46">
        <v>5.11E-2</v>
      </c>
      <c r="L28" s="47">
        <v>6.2199999999999998E-2</v>
      </c>
    </row>
    <row r="29" spans="1:12">
      <c r="A29" s="15" t="s">
        <v>29</v>
      </c>
      <c r="B29" s="540" t="s">
        <v>23</v>
      </c>
      <c r="C29" s="541"/>
      <c r="D29" s="547"/>
      <c r="E29" s="15" t="s">
        <v>18</v>
      </c>
      <c r="F29" s="16"/>
      <c r="G29" s="558"/>
    </row>
    <row r="30" spans="1:12">
      <c r="A30" s="15" t="s">
        <v>30</v>
      </c>
      <c r="B30" s="544" t="s">
        <v>88</v>
      </c>
      <c r="C30" s="545"/>
      <c r="D30" s="546"/>
      <c r="E30" s="65" t="s">
        <v>18</v>
      </c>
      <c r="F30" s="66"/>
      <c r="G30" s="558"/>
    </row>
    <row r="31" spans="1:12">
      <c r="A31" s="13">
        <v>2</v>
      </c>
      <c r="B31" s="538" t="s">
        <v>47</v>
      </c>
      <c r="C31" s="539"/>
      <c r="D31" s="539"/>
      <c r="E31" s="539"/>
      <c r="F31" s="50"/>
      <c r="G31" s="558"/>
      <c r="I31" s="62" t="s">
        <v>84</v>
      </c>
      <c r="J31" s="63" t="s">
        <v>88</v>
      </c>
      <c r="K31" s="64">
        <v>0</v>
      </c>
    </row>
    <row r="32" spans="1:12">
      <c r="A32" s="14" t="s">
        <v>15</v>
      </c>
      <c r="B32" s="542" t="s">
        <v>48</v>
      </c>
      <c r="C32" s="543"/>
      <c r="D32" s="543"/>
      <c r="E32" s="543"/>
      <c r="F32" s="51"/>
      <c r="G32" s="558"/>
      <c r="I32" s="62" t="s">
        <v>86</v>
      </c>
      <c r="J32" s="63" t="s">
        <v>88</v>
      </c>
      <c r="K32" s="64">
        <v>4.4999999999999998E-2</v>
      </c>
    </row>
    <row r="33" spans="1:8" ht="15.75" thickBot="1">
      <c r="A33" s="15" t="s">
        <v>16</v>
      </c>
      <c r="B33" s="540" t="s">
        <v>55</v>
      </c>
      <c r="C33" s="541"/>
      <c r="D33" s="547"/>
      <c r="E33" s="15" t="s">
        <v>18</v>
      </c>
      <c r="F33" s="25"/>
      <c r="G33" s="559"/>
    </row>
    <row r="34" spans="1:8" ht="17.25" customHeight="1">
      <c r="B34" s="563" t="s">
        <v>72</v>
      </c>
      <c r="C34" s="562" t="s">
        <v>71</v>
      </c>
      <c r="D34" s="562"/>
      <c r="E34" s="48"/>
      <c r="F34" s="576">
        <f>(((1+F21+F23+F24)*(1+F26)*(1+F33))/(1-((F28+F29+F30))))-1</f>
        <v>0</v>
      </c>
      <c r="G34" s="560"/>
    </row>
    <row r="35" spans="1:8" ht="17.25" customHeight="1" thickBot="1">
      <c r="B35" s="564"/>
      <c r="C35" s="562" t="s">
        <v>49</v>
      </c>
      <c r="D35" s="562"/>
      <c r="E35" s="49"/>
      <c r="F35" s="577"/>
      <c r="G35" s="561"/>
      <c r="H35" s="17"/>
    </row>
    <row r="36" spans="1:8">
      <c r="A36" s="18"/>
      <c r="B36" s="19"/>
      <c r="C36" s="20"/>
      <c r="D36" s="20"/>
      <c r="E36" s="20"/>
      <c r="F36" s="20"/>
      <c r="G36" s="18"/>
    </row>
    <row r="37" spans="1:8">
      <c r="G37"/>
    </row>
    <row r="38" spans="1:8" hidden="1">
      <c r="B38" s="488" t="s">
        <v>58</v>
      </c>
      <c r="C38" s="488"/>
      <c r="D38" s="33"/>
    </row>
    <row r="39" spans="1:8" hidden="1"/>
    <row r="40" spans="1:8" hidden="1"/>
    <row r="41" spans="1:8" hidden="1"/>
    <row r="42" spans="1:8" hidden="1">
      <c r="B42" s="486" t="e">
        <f>'Planilha Orçamentária'!#REF!</f>
        <v>#REF!</v>
      </c>
      <c r="C42" s="486"/>
    </row>
    <row r="43" spans="1:8" hidden="1">
      <c r="B43" s="487" t="e">
        <f>'Planilha Orçamentária'!#REF!</f>
        <v>#REF!</v>
      </c>
      <c r="C43" s="487"/>
    </row>
    <row r="44" spans="1:8">
      <c r="G44"/>
    </row>
  </sheetData>
  <mergeCells count="41">
    <mergeCell ref="B43:C43"/>
    <mergeCell ref="B38:C38"/>
    <mergeCell ref="B29:D29"/>
    <mergeCell ref="B28:D28"/>
    <mergeCell ref="B34:B35"/>
    <mergeCell ref="B42:C42"/>
    <mergeCell ref="C35:D35"/>
    <mergeCell ref="C34:D34"/>
    <mergeCell ref="G34:G35"/>
    <mergeCell ref="B19:E19"/>
    <mergeCell ref="B20:E20"/>
    <mergeCell ref="B23:D23"/>
    <mergeCell ref="B26:D26"/>
    <mergeCell ref="B24:D24"/>
    <mergeCell ref="I20:L21"/>
    <mergeCell ref="I22:L22"/>
    <mergeCell ref="G20:G33"/>
    <mergeCell ref="B31:E31"/>
    <mergeCell ref="B27:E27"/>
    <mergeCell ref="B33:D33"/>
    <mergeCell ref="B21:D21"/>
    <mergeCell ref="B22:E22"/>
    <mergeCell ref="B25:E25"/>
    <mergeCell ref="B30:D30"/>
    <mergeCell ref="B32:E32"/>
    <mergeCell ref="A15:G15"/>
    <mergeCell ref="B18:D18"/>
    <mergeCell ref="F10:G10"/>
    <mergeCell ref="F12:G12"/>
    <mergeCell ref="B10:D10"/>
    <mergeCell ref="F11:G11"/>
    <mergeCell ref="B11:D11"/>
    <mergeCell ref="B12:D12"/>
    <mergeCell ref="B13:D13"/>
    <mergeCell ref="F13:G13"/>
    <mergeCell ref="A9:G9"/>
    <mergeCell ref="B2:D2"/>
    <mergeCell ref="B3:D3"/>
    <mergeCell ref="B4:D4"/>
    <mergeCell ref="B5:D5"/>
    <mergeCell ref="A7:G7"/>
  </mergeCells>
  <phoneticPr fontId="13" type="noConversion"/>
  <printOptions horizontalCentered="1"/>
  <pageMargins left="0.47244094488188981" right="0.47244094488188981" top="0.78740157480314965" bottom="0.78740157480314965" header="0.31496062992125984" footer="0.31496062992125984"/>
  <pageSetup paperSize="9" scale="70"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Planilha Orçamentária</vt:lpstr>
      <vt:lpstr>Planilha Resumo</vt:lpstr>
      <vt:lpstr>Cronograma</vt:lpstr>
      <vt:lpstr>BDI Normal</vt:lpstr>
      <vt:lpstr>BDI Diferenciado</vt:lpstr>
      <vt:lpstr>'BDI Diferenciado'!Area_de_impressao</vt:lpstr>
      <vt:lpstr>'BDI Normal'!Area_de_impressao</vt:lpstr>
      <vt:lpstr>Cronograma!Area_de_impressao</vt:lpstr>
      <vt:lpstr>'Planilha Orçamentária'!Area_de_impressao</vt:lpstr>
      <vt:lpstr>'Planilha Resumo'!Area_de_impressao</vt:lpstr>
      <vt:lpstr>Cronograma!Titulos_de_impressao</vt:lpstr>
      <vt:lpstr>'Planilha Orçamentária'!Titulos_de_impressao</vt:lpstr>
      <vt:lpstr>'Planilha Resumo'!Titulos_de_impressao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2020-09-24T03:20:06Z</dcterms:created>
  <dcterms:modified xsi:type="dcterms:W3CDTF">2023-08-02T18:48:47Z</dcterms:modified>
</cp:coreProperties>
</file>