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120" yWindow="-120" windowWidth="24240" windowHeight="13140" activeTab="1"/>
  </bookViews>
  <sheets>
    <sheet name="MODELO PROPOSTA" sheetId="10" r:id="rId1"/>
    <sheet name="PLANILHA SINTÉTICA" sheetId="16" r:id="rId2"/>
    <sheet name="PLANILHA ANALÍTICA" sheetId="13" r:id="rId3"/>
    <sheet name="CRONOGRAMA" sheetId="14" r:id="rId4"/>
    <sheet name="BDI REFERENCIAL" sheetId="15" r:id="rId5"/>
    <sheet name="BDI DIFERENCIADO" sheetId="12" r:id="rId6"/>
  </sheets>
  <externalReferences>
    <externalReference r:id="rId7"/>
  </externalReferences>
  <definedNames>
    <definedName name="_xlnm.Print_Area" localSheetId="0">'MODELO PROPOSTA'!$A$1:$F$36</definedName>
  </definedNames>
  <calcPr calcId="145621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1" i="16" l="1"/>
  <c r="K73" i="16"/>
  <c r="K48" i="16"/>
  <c r="K44" i="16"/>
  <c r="K10" i="16"/>
  <c r="G82" i="16"/>
  <c r="J82" i="16" s="1"/>
  <c r="F82" i="16"/>
  <c r="J79" i="16"/>
  <c r="H79" i="16"/>
  <c r="J78" i="16"/>
  <c r="H78" i="16"/>
  <c r="J77" i="16"/>
  <c r="H77" i="16"/>
  <c r="J76" i="16"/>
  <c r="H76" i="16"/>
  <c r="J75" i="16"/>
  <c r="H75" i="16"/>
  <c r="J74" i="16"/>
  <c r="H74" i="16"/>
  <c r="G71" i="16"/>
  <c r="J71" i="16" s="1"/>
  <c r="G70" i="16"/>
  <c r="J70" i="16" s="1"/>
  <c r="G68" i="16"/>
  <c r="H68" i="16" s="1"/>
  <c r="B68" i="16"/>
  <c r="G67" i="16"/>
  <c r="J67" i="16" s="1"/>
  <c r="F67" i="16"/>
  <c r="J66" i="16"/>
  <c r="J65" i="16"/>
  <c r="J64" i="16"/>
  <c r="J63" i="16"/>
  <c r="F63" i="16"/>
  <c r="F65" i="16" s="1"/>
  <c r="J62" i="16"/>
  <c r="H62" i="16"/>
  <c r="J61" i="16"/>
  <c r="H61" i="16"/>
  <c r="J60" i="16"/>
  <c r="H60" i="16"/>
  <c r="J59" i="16"/>
  <c r="H59" i="16"/>
  <c r="J58" i="16"/>
  <c r="H58" i="16"/>
  <c r="J57" i="16"/>
  <c r="H57" i="16"/>
  <c r="J56" i="16"/>
  <c r="H56" i="16"/>
  <c r="J55" i="16"/>
  <c r="H55" i="16"/>
  <c r="J54" i="16"/>
  <c r="H54" i="16"/>
  <c r="J53" i="16"/>
  <c r="H53" i="16"/>
  <c r="J52" i="16"/>
  <c r="H52" i="16"/>
  <c r="G51" i="16"/>
  <c r="J51" i="16" s="1"/>
  <c r="J50" i="16"/>
  <c r="H50" i="16"/>
  <c r="J49" i="16"/>
  <c r="H49" i="16"/>
  <c r="J46" i="16"/>
  <c r="H46" i="16"/>
  <c r="G45" i="16"/>
  <c r="J45" i="16" s="1"/>
  <c r="J42" i="16"/>
  <c r="H42" i="16"/>
  <c r="J41" i="16"/>
  <c r="H41" i="16"/>
  <c r="J40" i="16"/>
  <c r="H40" i="16"/>
  <c r="J39" i="16"/>
  <c r="H39" i="16"/>
  <c r="K38" i="16"/>
  <c r="G36" i="16"/>
  <c r="J36" i="16" s="1"/>
  <c r="G35" i="16"/>
  <c r="J35" i="16" s="1"/>
  <c r="J34" i="16"/>
  <c r="H34" i="16"/>
  <c r="G33" i="16"/>
  <c r="J33" i="16" s="1"/>
  <c r="F33" i="16"/>
  <c r="G32" i="16"/>
  <c r="J32" i="16" s="1"/>
  <c r="F32" i="16"/>
  <c r="B32" i="16"/>
  <c r="B33" i="16" s="1"/>
  <c r="G31" i="16"/>
  <c r="J31" i="16" s="1"/>
  <c r="G30" i="16"/>
  <c r="J30" i="16" s="1"/>
  <c r="G29" i="16"/>
  <c r="J29" i="16" s="1"/>
  <c r="F29" i="16"/>
  <c r="F36" i="16" s="1"/>
  <c r="K28" i="16"/>
  <c r="J25" i="16"/>
  <c r="H25" i="16"/>
  <c r="G24" i="16"/>
  <c r="J24" i="16" s="1"/>
  <c r="G23" i="16"/>
  <c r="J23" i="16" s="1"/>
  <c r="F23" i="16"/>
  <c r="G22" i="16"/>
  <c r="J22" i="16" s="1"/>
  <c r="G21" i="16"/>
  <c r="F21" i="16"/>
  <c r="G20" i="16"/>
  <c r="J20" i="16" s="1"/>
  <c r="F20" i="16"/>
  <c r="G19" i="16"/>
  <c r="F19" i="16"/>
  <c r="K18" i="16"/>
  <c r="J15" i="16"/>
  <c r="H15" i="16"/>
  <c r="G14" i="16"/>
  <c r="J14" i="16" s="1"/>
  <c r="F14" i="16"/>
  <c r="J13" i="16"/>
  <c r="J12" i="16"/>
  <c r="F12" i="16"/>
  <c r="F13" i="16" s="1"/>
  <c r="H13" i="16" s="1"/>
  <c r="K11" i="16"/>
  <c r="B32" i="15"/>
  <c r="D28" i="15"/>
  <c r="B21" i="15" s="1"/>
  <c r="C19" i="15"/>
  <c r="C27" i="14"/>
  <c r="C25" i="14"/>
  <c r="C23" i="14"/>
  <c r="C21" i="14"/>
  <c r="G21" i="14" s="1"/>
  <c r="C19" i="14"/>
  <c r="F19" i="14" s="1"/>
  <c r="C15" i="14"/>
  <c r="C13" i="14"/>
  <c r="B27" i="14"/>
  <c r="B25" i="14"/>
  <c r="B23" i="14"/>
  <c r="B21" i="14"/>
  <c r="B19" i="14"/>
  <c r="B17" i="14"/>
  <c r="B15" i="14"/>
  <c r="B13" i="14"/>
  <c r="F27" i="14"/>
  <c r="E25" i="14"/>
  <c r="G23" i="14"/>
  <c r="H15" i="14"/>
  <c r="G15" i="14"/>
  <c r="F15" i="14"/>
  <c r="E15" i="14"/>
  <c r="D15" i="14"/>
  <c r="H13" i="14"/>
  <c r="G13" i="14"/>
  <c r="F13" i="14"/>
  <c r="E13" i="14"/>
  <c r="D13" i="14"/>
  <c r="B5" i="13"/>
  <c r="F11" i="13"/>
  <c r="F12" i="13" s="1"/>
  <c r="H12" i="13" s="1"/>
  <c r="H82" i="13"/>
  <c r="H79" i="13"/>
  <c r="H78" i="13"/>
  <c r="H77" i="13"/>
  <c r="H76" i="13"/>
  <c r="H75" i="13"/>
  <c r="H74" i="13"/>
  <c r="B68" i="13"/>
  <c r="F67" i="13"/>
  <c r="H67" i="13" s="1"/>
  <c r="F65" i="13"/>
  <c r="F66" i="13" s="1"/>
  <c r="H66" i="13" s="1"/>
  <c r="F64" i="13"/>
  <c r="H64" i="13" s="1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48" i="13"/>
  <c r="H47" i="13"/>
  <c r="H44" i="13"/>
  <c r="H43" i="13"/>
  <c r="H41" i="13"/>
  <c r="H36" i="13"/>
  <c r="F35" i="13"/>
  <c r="H35" i="13" s="1"/>
  <c r="H34" i="13"/>
  <c r="F34" i="13"/>
  <c r="F33" i="13"/>
  <c r="H33" i="13" s="1"/>
  <c r="B33" i="13"/>
  <c r="B34" i="13" s="1"/>
  <c r="H32" i="13"/>
  <c r="H31" i="13"/>
  <c r="F30" i="13"/>
  <c r="F37" i="13" s="1"/>
  <c r="H37" i="13" s="1"/>
  <c r="H26" i="13"/>
  <c r="H25" i="13"/>
  <c r="F24" i="13"/>
  <c r="H24" i="13" s="1"/>
  <c r="H23" i="13"/>
  <c r="F22" i="13"/>
  <c r="H22" i="13" s="1"/>
  <c r="F21" i="13"/>
  <c r="H21" i="13" s="1"/>
  <c r="F20" i="13"/>
  <c r="H20" i="13" s="1"/>
  <c r="H16" i="13"/>
  <c r="H15" i="13"/>
  <c r="H14" i="13"/>
  <c r="F13" i="13"/>
  <c r="H13" i="13" s="1"/>
  <c r="J34" i="13"/>
  <c r="K34" i="13" s="1"/>
  <c r="H36" i="16" l="1"/>
  <c r="H84" i="16"/>
  <c r="L73" i="16" s="1"/>
  <c r="H19" i="16"/>
  <c r="H33" i="16"/>
  <c r="H14" i="16"/>
  <c r="H21" i="16"/>
  <c r="H71" i="16"/>
  <c r="H23" i="16"/>
  <c r="F64" i="16"/>
  <c r="H64" i="16" s="1"/>
  <c r="H45" i="16"/>
  <c r="H63" i="16"/>
  <c r="H20" i="16"/>
  <c r="J21" i="16"/>
  <c r="J19" i="16"/>
  <c r="H22" i="16"/>
  <c r="H31" i="16"/>
  <c r="H67" i="16"/>
  <c r="J68" i="16"/>
  <c r="H82" i="16"/>
  <c r="F66" i="16"/>
  <c r="H66" i="16" s="1"/>
  <c r="H65" i="16"/>
  <c r="H12" i="16"/>
  <c r="H24" i="16"/>
  <c r="H30" i="16"/>
  <c r="H32" i="16"/>
  <c r="H51" i="16"/>
  <c r="G69" i="16"/>
  <c r="H70" i="16"/>
  <c r="H29" i="16"/>
  <c r="F35" i="16"/>
  <c r="H35" i="16" s="1"/>
  <c r="F23" i="14"/>
  <c r="E23" i="14"/>
  <c r="H19" i="14"/>
  <c r="D19" i="14"/>
  <c r="E21" i="14"/>
  <c r="D23" i="14"/>
  <c r="H23" i="14"/>
  <c r="G19" i="14"/>
  <c r="D21" i="14"/>
  <c r="H21" i="14"/>
  <c r="F25" i="14"/>
  <c r="G27" i="14"/>
  <c r="G25" i="14"/>
  <c r="D27" i="14"/>
  <c r="H27" i="14"/>
  <c r="E19" i="14"/>
  <c r="F21" i="14"/>
  <c r="D25" i="14"/>
  <c r="H25" i="14"/>
  <c r="E27" i="14"/>
  <c r="H30" i="13"/>
  <c r="F38" i="13"/>
  <c r="H38" i="13" s="1"/>
  <c r="H65" i="13"/>
  <c r="J42" i="13"/>
  <c r="K42" i="13" s="1"/>
  <c r="J68" i="13"/>
  <c r="K68" i="13" s="1"/>
  <c r="J38" i="13"/>
  <c r="K38" i="13" s="1"/>
  <c r="J69" i="13"/>
  <c r="K69" i="13" s="1"/>
  <c r="J66" i="13"/>
  <c r="K66" i="13" s="1"/>
  <c r="J65" i="13"/>
  <c r="K65" i="13" s="1"/>
  <c r="J64" i="13"/>
  <c r="K64" i="13" s="1"/>
  <c r="J63" i="13"/>
  <c r="K63" i="13" s="1"/>
  <c r="J36" i="13"/>
  <c r="K36" i="13" s="1"/>
  <c r="J35" i="13"/>
  <c r="K35" i="13" s="1"/>
  <c r="J25" i="13"/>
  <c r="K25" i="13" s="1"/>
  <c r="J24" i="13"/>
  <c r="K24" i="13" s="1"/>
  <c r="J15" i="13"/>
  <c r="K15" i="13" s="1"/>
  <c r="J14" i="13"/>
  <c r="K14" i="13" s="1"/>
  <c r="J13" i="13"/>
  <c r="K13" i="13" s="1"/>
  <c r="J48" i="13"/>
  <c r="K48" i="13" s="1"/>
  <c r="J47" i="13"/>
  <c r="K47" i="13" s="1"/>
  <c r="J32" i="13"/>
  <c r="K32" i="13" s="1"/>
  <c r="J31" i="13"/>
  <c r="K31" i="13" s="1"/>
  <c r="J30" i="13"/>
  <c r="K30" i="13" s="1"/>
  <c r="J26" i="13"/>
  <c r="K26" i="13" s="1"/>
  <c r="J23" i="13"/>
  <c r="K23" i="13" s="1"/>
  <c r="J22" i="13"/>
  <c r="K22" i="13" s="1"/>
  <c r="J16" i="13"/>
  <c r="K16" i="13" s="1"/>
  <c r="J12" i="13"/>
  <c r="K12" i="13" s="1"/>
  <c r="J82" i="13"/>
  <c r="K82" i="13" s="1"/>
  <c r="L81" i="13" s="1"/>
  <c r="J74" i="13"/>
  <c r="K74" i="13" s="1"/>
  <c r="J75" i="13"/>
  <c r="K75" i="13" s="1"/>
  <c r="J76" i="13"/>
  <c r="K76" i="13" s="1"/>
  <c r="J11" i="13"/>
  <c r="K11" i="13" s="1"/>
  <c r="J70" i="13"/>
  <c r="K70" i="13" s="1"/>
  <c r="J21" i="13"/>
  <c r="K21" i="13" s="1"/>
  <c r="J71" i="13"/>
  <c r="K71" i="13" s="1"/>
  <c r="J33" i="13"/>
  <c r="K33" i="13" s="1"/>
  <c r="J37" i="13"/>
  <c r="K37" i="13" s="1"/>
  <c r="H42" i="13"/>
  <c r="J43" i="13"/>
  <c r="K43" i="13" s="1"/>
  <c r="J44" i="13"/>
  <c r="K44" i="13" s="1"/>
  <c r="J51" i="13"/>
  <c r="K51" i="13" s="1"/>
  <c r="J52" i="13"/>
  <c r="K52" i="13" s="1"/>
  <c r="J53" i="13"/>
  <c r="K53" i="13" s="1"/>
  <c r="J54" i="13"/>
  <c r="K54" i="13" s="1"/>
  <c r="J55" i="13"/>
  <c r="K55" i="13" s="1"/>
  <c r="J56" i="13"/>
  <c r="K56" i="13" s="1"/>
  <c r="J57" i="13"/>
  <c r="K57" i="13" s="1"/>
  <c r="J58" i="13"/>
  <c r="K58" i="13" s="1"/>
  <c r="J59" i="13"/>
  <c r="K59" i="13" s="1"/>
  <c r="J60" i="13"/>
  <c r="K60" i="13" s="1"/>
  <c r="J61" i="13"/>
  <c r="K61" i="13" s="1"/>
  <c r="J62" i="13"/>
  <c r="K62" i="13" s="1"/>
  <c r="J67" i="13"/>
  <c r="K67" i="13" s="1"/>
  <c r="H68" i="13"/>
  <c r="H69" i="13"/>
  <c r="H70" i="13"/>
  <c r="H71" i="13"/>
  <c r="J77" i="13"/>
  <c r="K77" i="13" s="1"/>
  <c r="J78" i="13"/>
  <c r="K78" i="13" s="1"/>
  <c r="J79" i="13"/>
  <c r="K79" i="13" s="1"/>
  <c r="H11" i="13"/>
  <c r="J20" i="13"/>
  <c r="K20" i="13" s="1"/>
  <c r="J41" i="13"/>
  <c r="K41" i="13" s="1"/>
  <c r="B32" i="12"/>
  <c r="C19" i="12" s="1"/>
  <c r="D28" i="12" s="1"/>
  <c r="B21" i="12" s="1"/>
  <c r="L81" i="16" l="1"/>
  <c r="L44" i="16"/>
  <c r="L48" i="16"/>
  <c r="L10" i="16"/>
  <c r="J69" i="16"/>
  <c r="H69" i="16"/>
  <c r="L40" i="13"/>
  <c r="L19" i="13"/>
  <c r="L10" i="13"/>
  <c r="L9" i="13" s="1"/>
  <c r="L50" i="13"/>
  <c r="L46" i="13"/>
  <c r="L29" i="13"/>
  <c r="C17" i="14" s="1"/>
  <c r="L73" i="13"/>
  <c r="E17" i="14" l="1"/>
  <c r="E29" i="14" s="1"/>
  <c r="C29" i="14"/>
  <c r="F17" i="14"/>
  <c r="F29" i="14" s="1"/>
  <c r="H17" i="14"/>
  <c r="H29" i="14" s="1"/>
  <c r="G17" i="14"/>
  <c r="G29" i="14" s="1"/>
  <c r="D17" i="14"/>
  <c r="D29" i="14" s="1"/>
  <c r="L28" i="13"/>
  <c r="H84" i="13" l="1"/>
  <c r="K27" i="16"/>
  <c r="L27" i="16" s="1"/>
  <c r="L84" i="16" s="1"/>
  <c r="M81" i="13"/>
  <c r="M46" i="13"/>
  <c r="M9" i="13"/>
  <c r="M73" i="13"/>
  <c r="M50" i="13"/>
  <c r="M28" i="13"/>
  <c r="M84" i="13" l="1"/>
  <c r="E25" i="10" l="1"/>
  <c r="E24" i="10"/>
</calcChain>
</file>

<file path=xl/sharedStrings.xml><?xml version="1.0" encoding="utf-8"?>
<sst xmlns="http://schemas.openxmlformats.org/spreadsheetml/2006/main" count="753" uniqueCount="302">
  <si>
    <t>ITEM</t>
  </si>
  <si>
    <t>1.1</t>
  </si>
  <si>
    <t>1.2</t>
  </si>
  <si>
    <t>2.1</t>
  </si>
  <si>
    <t>2.2</t>
  </si>
  <si>
    <t>m</t>
  </si>
  <si>
    <t>3.1</t>
  </si>
  <si>
    <t>3.2</t>
  </si>
  <si>
    <t>m3</t>
  </si>
  <si>
    <t>h</t>
  </si>
  <si>
    <t>INSTALAÇÕES ELÉTRICAS</t>
  </si>
  <si>
    <t>4.1</t>
  </si>
  <si>
    <t>4.2</t>
  </si>
  <si>
    <t>4.3</t>
  </si>
  <si>
    <t>4.6</t>
  </si>
  <si>
    <t>4.7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</si>
  <si>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</si>
  <si>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</si>
  <si>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</si>
  <si>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</si>
  <si>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</si>
  <si>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</si>
  <si>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</si>
  <si>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</si>
  <si>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</si>
  <si>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</si>
  <si>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</si>
  <si>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5.1</t>
  </si>
  <si>
    <t>5.2</t>
  </si>
  <si>
    <t xml:space="preserve">Local:   </t>
  </si>
  <si>
    <r>
      <rPr>
        <b/>
        <sz val="12"/>
        <color theme="1"/>
        <rFont val="Tahoma"/>
        <family val="2"/>
      </rPr>
      <t>Obra:</t>
    </r>
    <r>
      <rPr>
        <sz val="12"/>
        <color theme="1"/>
        <rFont val="Tahoma"/>
        <family val="2"/>
      </rPr>
      <t xml:space="preserve"> </t>
    </r>
  </si>
  <si>
    <t>Cliente:</t>
  </si>
  <si>
    <t xml:space="preserve"> Al. Ribeirão Preto, 82 - Bela Vista, São Paulo/SP</t>
  </si>
  <si>
    <t>pç</t>
  </si>
  <si>
    <t>4.4</t>
  </si>
  <si>
    <t>4.5</t>
  </si>
  <si>
    <t>4.8</t>
  </si>
  <si>
    <t>4.20</t>
  </si>
  <si>
    <t>5.3</t>
  </si>
  <si>
    <t>5.4</t>
  </si>
  <si>
    <t>5.5</t>
  </si>
  <si>
    <t>5.6</t>
  </si>
  <si>
    <t>m2</t>
  </si>
  <si>
    <t>CONSELHO REGIONAL DE ENFERMAGEM DE SÃO PAULO - SEDE</t>
  </si>
  <si>
    <t>Acompanhando a proposta comercial, o licitante deverá preencher os seguintes modelos:</t>
  </si>
  <si>
    <t>__________________________________________</t>
  </si>
  <si>
    <t>PE nº  __/______</t>
  </si>
  <si>
    <t>Licitação:</t>
  </si>
  <si>
    <t>PE nº  __/____</t>
  </si>
  <si>
    <t>Valor BDI (%):</t>
  </si>
  <si>
    <t>As demais abas, bem como os valores da tabela acima, se preencherão automaticamente.</t>
  </si>
  <si>
    <t>(Local e Data)</t>
  </si>
  <si>
    <t>(Nome completo e Assinatura do Representante Legal)</t>
  </si>
  <si>
    <t>Pregão Eletrônico nº __/20__ – Processo Administrativo nº 10689/2021</t>
  </si>
  <si>
    <t>DISCRIMINAÇÃO DOS SERVIÇOS</t>
  </si>
  <si>
    <t>Total</t>
  </si>
  <si>
    <t>%</t>
  </si>
  <si>
    <t>SERVIÇOS PRELIMINARES</t>
  </si>
  <si>
    <t>ADMINISTRAÇÃO DA OBRA</t>
  </si>
  <si>
    <t>1.1.1</t>
  </si>
  <si>
    <t xml:space="preserve">Engenheiro senior - de obra  </t>
  </si>
  <si>
    <t>1.1.2</t>
  </si>
  <si>
    <t xml:space="preserve">Mestre de obras </t>
  </si>
  <si>
    <t>1.1.3</t>
  </si>
  <si>
    <t>Anotação de Resposnabiliade Técnica - ART CREA</t>
  </si>
  <si>
    <t>unidade</t>
  </si>
  <si>
    <t>DEMOLIÇÕES / RETIRADAS</t>
  </si>
  <si>
    <t>1.2.1</t>
  </si>
  <si>
    <t>1.2.2</t>
  </si>
  <si>
    <t>1.2.3</t>
  </si>
  <si>
    <t>Demolição de divisórias em drywall</t>
  </si>
  <si>
    <t>1.2.4</t>
  </si>
  <si>
    <t>Remoção de placas de forro de gesso (sem reutilização)</t>
  </si>
  <si>
    <t>1.2.5</t>
  </si>
  <si>
    <t>Retirada de carpete assentado a cola</t>
  </si>
  <si>
    <t>1.2.6</t>
  </si>
  <si>
    <t>Remoção de entulho com caçamba metálica, independente da distância do local de despejo, inclusive carga e descarga</t>
  </si>
  <si>
    <t>Retirada de piso grama sintetico</t>
  </si>
  <si>
    <t>PAREDES E PISOS</t>
  </si>
  <si>
    <t>PAREDES/TETOS</t>
  </si>
  <si>
    <t>2.1.1</t>
  </si>
  <si>
    <t>Divisória em placas de gesso acartonado, resitência ao fogo 60 minutos, espessura 120/90mm - 1RF / 1RF LM</t>
  </si>
  <si>
    <t>2.1.2</t>
  </si>
  <si>
    <t>Porta em laminado fenólico melamínico com acabamento liso, batente metálico - 82 x 210 cm</t>
  </si>
  <si>
    <t>2.1.3</t>
  </si>
  <si>
    <t>Porta tipo guichê</t>
  </si>
  <si>
    <t>2.1.4</t>
  </si>
  <si>
    <t>Divisória piso teto  painel/vidro duplo com persiana no meio</t>
  </si>
  <si>
    <t>2.1.5</t>
  </si>
  <si>
    <t>Divisória piso teto  vidro/vidro duplo com persiana no meio</t>
  </si>
  <si>
    <t>2.1.6</t>
  </si>
  <si>
    <t xml:space="preserve">Forro em fibra mineral acústico, revestido em látex </t>
  </si>
  <si>
    <t>2.1.7</t>
  </si>
  <si>
    <t>Massa corrida a base de PVA</t>
  </si>
  <si>
    <t>2.1.8</t>
  </si>
  <si>
    <t>Aplicação de látex PVA, inclusive preparo (2 demãos)</t>
  </si>
  <si>
    <t>PISOS</t>
  </si>
  <si>
    <t>2.2.1</t>
  </si>
  <si>
    <t>Fornecimento e Instalação de novo revestimento vinílico de 4,5 mm, 50x50 COR 24560033 - 6º ANDAR</t>
  </si>
  <si>
    <t>2.2.2</t>
  </si>
  <si>
    <t>Fornecimento e Instalação de novo revestimento vinílico de 4,5 mm, 50x50 COR 24560032 - 7º ANDAR</t>
  </si>
  <si>
    <t>2.2.3</t>
  </si>
  <si>
    <t>Rodapé MDF de 5 cm - 6º e 7º andar</t>
  </si>
  <si>
    <t>2.2.4</t>
  </si>
  <si>
    <t>Piso porcelanato 87x87 assentado com argamassa</t>
  </si>
  <si>
    <t>MOBILIÁRIOS</t>
  </si>
  <si>
    <t>Realocação de mobiliário existente</t>
  </si>
  <si>
    <t>Remanejamento de armário deslizante</t>
  </si>
  <si>
    <t>Eletricista</t>
  </si>
  <si>
    <t>Mês</t>
  </si>
  <si>
    <t>Ajudante de eletricista</t>
  </si>
  <si>
    <t>Remanejamento de aparelho de som da sala de reuniões -  6 andar.</t>
  </si>
  <si>
    <t>Canaletas em PVC (50x20x2000) com divisória e adesivo</t>
  </si>
  <si>
    <t>Derivação T sistema X 50x20</t>
  </si>
  <si>
    <t>Cotovelo 90º G 50x20 Sistema X</t>
  </si>
  <si>
    <t>Interruptor Sistema X</t>
  </si>
  <si>
    <t>Caixa de sobrepor com duas tomadas 2P+T 10A  (dupla)</t>
  </si>
  <si>
    <t xml:space="preserve">Caixa de sobrepor com uma tomadas 2P+T 10A </t>
  </si>
  <si>
    <t>Caixa de sobrepor com duas tomada RJ45 cat 5</t>
  </si>
  <si>
    <t>Caixa de sobrepor com uma tomada RJ45 CAT5</t>
  </si>
  <si>
    <t>Cabo de rede montado CAT5E (rolo com 100 m)</t>
  </si>
  <si>
    <t>rolo</t>
  </si>
  <si>
    <t>Cabo de telefone 2Pares 6mm (rolo com 100 m)</t>
  </si>
  <si>
    <t>Cabo fio flexivel 2,5mm (rolo com 100 m)</t>
  </si>
  <si>
    <t>SUPORTE 3_TOMAD. PAD. BRASIL. PINT.CINZA</t>
  </si>
  <si>
    <t>SUPORTE 3_CONECTORES RJ FURUK. PINT.CINZA</t>
  </si>
  <si>
    <t>TOM. INJ.3 P.10A C/RAB. PTA DEF.</t>
  </si>
  <si>
    <t>TOM.INJ.3.P.20A C/RAB. VERM.</t>
  </si>
  <si>
    <t>Remanejamento de caixinha de ponto de rede/eletrica - piso elevado</t>
  </si>
  <si>
    <t>Remanejamento de detectores de fumaça e caixas de som existentes</t>
  </si>
  <si>
    <t>4.21</t>
  </si>
  <si>
    <t xml:space="preserve">REMANEJAMENTO DE AR CONDICIONADO </t>
  </si>
  <si>
    <t>Mecanico de Refrigeração</t>
  </si>
  <si>
    <t>mês</t>
  </si>
  <si>
    <t>Tubulação para ar condiconado rolo com 15m (5/8")</t>
  </si>
  <si>
    <t>Tubulação para ar condiconado rolo com 15m (1/4")</t>
  </si>
  <si>
    <t>Revestimento de duto flexível aluminizado (15x200cm)</t>
  </si>
  <si>
    <t>Tubo isolante blindado 2m (5/8")</t>
  </si>
  <si>
    <t>Tubo isolante blindado 2m (1/4")</t>
  </si>
  <si>
    <t>LIMPEZA FINAL</t>
  </si>
  <si>
    <t>6.1</t>
  </si>
  <si>
    <t>Limpeza final da obra</t>
  </si>
  <si>
    <t>TOTAL COM BDI</t>
  </si>
  <si>
    <t>3</t>
  </si>
  <si>
    <t>4</t>
  </si>
  <si>
    <t>5</t>
  </si>
  <si>
    <t>6</t>
  </si>
  <si>
    <t>Adequação dos pavimentos Térreo, 6ª e 7ª andares da Sede</t>
  </si>
  <si>
    <t xml:space="preserve">PA nº </t>
  </si>
  <si>
    <t xml:space="preserve">OBJETO </t>
  </si>
  <si>
    <t>ENDEREÇO</t>
  </si>
  <si>
    <t>ITEM COMPONENTE DO BDI</t>
  </si>
  <si>
    <t>AC</t>
  </si>
  <si>
    <t>Administração Central</t>
  </si>
  <si>
    <t>R</t>
  </si>
  <si>
    <t>Riscos</t>
  </si>
  <si>
    <t>S + G</t>
  </si>
  <si>
    <t>Seguro e Garantia</t>
  </si>
  <si>
    <t>DF</t>
  </si>
  <si>
    <t>Despesas Financeiras**</t>
  </si>
  <si>
    <t>L</t>
  </si>
  <si>
    <t>Lucro</t>
  </si>
  <si>
    <t>I</t>
  </si>
  <si>
    <t>Tributos (PIS + COFINS + ISS + CPRB)</t>
  </si>
  <si>
    <t>BDI %</t>
  </si>
  <si>
    <t>FÓRMULA DO BDI</t>
  </si>
  <si>
    <t>ALÍQUOTA</t>
  </si>
  <si>
    <t>PIS</t>
  </si>
  <si>
    <t>COFINS</t>
  </si>
  <si>
    <t>ISS</t>
  </si>
  <si>
    <t>CPRB</t>
  </si>
  <si>
    <t>TOTAL</t>
  </si>
  <si>
    <t>10689/2021</t>
  </si>
  <si>
    <t>COMPOSIÇÃO DO BDI DIFERENCIADO</t>
  </si>
  <si>
    <t>(elaborado de acordo com tabelas e fórmulas do Acórdão TCU nº 2.622/2013 - Plenário)</t>
  </si>
  <si>
    <t>Valor Proposto</t>
  </si>
  <si>
    <t>TRIBUTO*</t>
  </si>
  <si>
    <t>Adequação dos Pavimentos Térreo, 6ª e 7ª andares do Edifício Sede do Coren-SP</t>
  </si>
  <si>
    <t>Alameda Ribeirão Preto, nº 82 - Bela Vista, São Paulo/SP - 01331-000</t>
  </si>
  <si>
    <r>
      <rPr>
        <b/>
        <sz val="10"/>
        <color theme="1"/>
        <rFont val="Calibri  "/>
      </rPr>
      <t>Obra:</t>
    </r>
    <r>
      <rPr>
        <sz val="10"/>
        <color theme="1"/>
        <rFont val="Calibri  "/>
      </rPr>
      <t xml:space="preserve"> </t>
    </r>
  </si>
  <si>
    <r>
      <rPr>
        <b/>
        <sz val="10"/>
        <color theme="1"/>
        <rFont val="Calibri  "/>
      </rPr>
      <t>Licitação</t>
    </r>
    <r>
      <rPr>
        <sz val="10"/>
        <color theme="1"/>
        <rFont val="Calibri  "/>
      </rPr>
      <t xml:space="preserve">:   </t>
    </r>
  </si>
  <si>
    <t xml:space="preserve">CRONOGRAMA FÍSICO FINANCEIRO </t>
  </si>
  <si>
    <t>Serviço de adequação dos pavimentos Térreo, 6º e 7º do Edifício Sede do Coren-SP</t>
  </si>
  <si>
    <r>
      <t xml:space="preserve">Obs: </t>
    </r>
    <r>
      <rPr>
        <sz val="9"/>
        <rFont val="Calibri"/>
        <family val="2"/>
      </rPr>
      <t>Conforme o Acórdão nº 2.622/2013, As empresas licitantes optantes pelo Simples Nacional deverão apresentar os percentuais de ISS, PIS e COFINS discriminados na composição do BDI que sejam compatíveis com as alíquotas a que a empresa está obrigada a recolher, previstas no Anexo IV da Lei Complementar n. 123/2006, bem como que a composição de encargos sociais não inclua os gastos relativos às contribuições que essas empresas estão dispensadas de recolhimento (Sesi, Senai, Sebrae etc.), conforme dispões o art. 13, § 3º, da referida Lei Complementar.</t>
    </r>
  </si>
  <si>
    <r>
      <t>Ao Conselho Regional de Enfermagem de São Paulo</t>
    </r>
    <r>
      <rPr>
        <b/>
        <sz val="11"/>
        <color rgb="FF000000"/>
        <rFont val="Calibri"/>
        <family val="2"/>
        <scheme val="minor"/>
      </rPr>
      <t xml:space="preserve"> – Coren-SP</t>
    </r>
  </si>
  <si>
    <t>Razão Social e CNPJ:</t>
  </si>
  <si>
    <t xml:space="preserve">Banco (código): __________ Agência: _____________ Conta corrente: _____________ </t>
  </si>
  <si>
    <t>Nome/cargo:</t>
  </si>
  <si>
    <t>Telefone Fixo:                                                                 Telefone celular / whatsapp:</t>
  </si>
  <si>
    <t xml:space="preserve">RG:                                                                                               CPF: </t>
  </si>
  <si>
    <r>
      <t xml:space="preserve">RESPONSÁVEL </t>
    </r>
    <r>
      <rPr>
        <b/>
        <sz val="11"/>
        <color rgb="FF000000"/>
        <rFont val="Calibri"/>
        <family val="2"/>
        <scheme val="minor"/>
      </rPr>
      <t>PELOS CONTATOS COM O COREN-SP</t>
    </r>
  </si>
  <si>
    <t>E-mail:                                                                                Outros (skype, teams, etc):</t>
  </si>
  <si>
    <r>
      <t xml:space="preserve">RESPONSÁVEL </t>
    </r>
    <r>
      <rPr>
        <b/>
        <sz val="11"/>
        <color rgb="FF000000"/>
        <rFont val="Calibri"/>
        <family val="2"/>
        <scheme val="minor"/>
      </rPr>
      <t>PELA ASSINATURA DO CONTRATO / ATA / ACEITE DO INSTRUMENTO CONTRATUAL</t>
    </r>
  </si>
  <si>
    <r>
      <t xml:space="preserve">Validade da Proposta:                     </t>
    </r>
    <r>
      <rPr>
        <sz val="11"/>
        <color rgb="FFFF0000"/>
        <rFont val="Calibri"/>
        <family val="2"/>
        <scheme val="minor"/>
      </rPr>
      <t xml:space="preserve"> (mínimo de 60 dias, contados da data de sua emissão)</t>
    </r>
  </si>
  <si>
    <t>ÚNICO</t>
  </si>
  <si>
    <t>VALOR GLOBAL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</si>
  <si>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Planilha Orçamentária (valores unitários  - células em laranja)</t>
    </r>
  </si>
  <si>
    <t>ANEXO IV – MODELO PARA ELABORAÇÃO DE PROPOSTA COMERCIAL</t>
  </si>
  <si>
    <t>CÓDIGO</t>
  </si>
  <si>
    <t>FONTE</t>
  </si>
  <si>
    <t>UNID.</t>
  </si>
  <si>
    <t>QUANT.</t>
  </si>
  <si>
    <t>Custo unitário</t>
  </si>
  <si>
    <t>BDI</t>
  </si>
  <si>
    <t>Preço unitário c/ BDI N/R</t>
  </si>
  <si>
    <t>Preço Unit. (mão de obra + material)</t>
  </si>
  <si>
    <t>D/R</t>
  </si>
  <si>
    <t>Preço Unit. (mão de obra +  material)</t>
  </si>
  <si>
    <t>com BDI Normal ou  Reduzido</t>
  </si>
  <si>
    <t>90779</t>
  </si>
  <si>
    <t>SINAPI</t>
  </si>
  <si>
    <t xml:space="preserve">Engenheiro senior /Arquiteto - de obra  </t>
  </si>
  <si>
    <t>91677</t>
  </si>
  <si>
    <t xml:space="preserve">Engenheiro eletricista </t>
  </si>
  <si>
    <t>90780</t>
  </si>
  <si>
    <t>88264</t>
  </si>
  <si>
    <t>1.1.4</t>
  </si>
  <si>
    <t xml:space="preserve">Eletricista </t>
  </si>
  <si>
    <t>88247</t>
  </si>
  <si>
    <t>1.1.5</t>
  </si>
  <si>
    <t xml:space="preserve">Auxiliar de eletricista </t>
  </si>
  <si>
    <t>http://www.confea.org.br/profissional/taxas</t>
  </si>
  <si>
    <t>1.1.6</t>
  </si>
  <si>
    <t>CM 01</t>
  </si>
  <si>
    <r>
      <t xml:space="preserve">Retirada de divisória em placa de madeira/vidro </t>
    </r>
    <r>
      <rPr>
        <b/>
        <sz val="10"/>
        <color indexed="8"/>
        <rFont val="Arial"/>
        <family val="2"/>
      </rPr>
      <t>com reaproveitamento</t>
    </r>
  </si>
  <si>
    <t>CM 02</t>
  </si>
  <si>
    <r>
      <t xml:space="preserve">Retirada de porta </t>
    </r>
    <r>
      <rPr>
        <b/>
        <sz val="10"/>
        <color indexed="8"/>
        <rFont val="Arial"/>
        <family val="2"/>
      </rPr>
      <t>com reaproveitamento</t>
    </r>
  </si>
  <si>
    <t>97638</t>
  </si>
  <si>
    <t>97641</t>
  </si>
  <si>
    <t>CM 03</t>
  </si>
  <si>
    <t>CM 04</t>
  </si>
  <si>
    <t>100984</t>
  </si>
  <si>
    <t>1.2.7</t>
  </si>
  <si>
    <t>Carga, manobra e descarga de entulho em caminhão basculante 18 m³</t>
  </si>
  <si>
    <t>CM 05</t>
  </si>
  <si>
    <t>90790</t>
  </si>
  <si>
    <t>CM 06</t>
  </si>
  <si>
    <t>Cotação</t>
  </si>
  <si>
    <t>D</t>
  </si>
  <si>
    <t>TW PELÍCULAS</t>
  </si>
  <si>
    <t>Installação de pelicula em fachada da parede do térreo</t>
  </si>
  <si>
    <t>39512</t>
  </si>
  <si>
    <t>88497</t>
  </si>
  <si>
    <t>88487</t>
  </si>
  <si>
    <t>2.1.9</t>
  </si>
  <si>
    <t>AC 2</t>
  </si>
  <si>
    <t>CM 07</t>
  </si>
  <si>
    <t>CM 08</t>
  </si>
  <si>
    <t>Dac Mon</t>
  </si>
  <si>
    <t>CM 09</t>
  </si>
  <si>
    <t>SANTIL</t>
  </si>
  <si>
    <t>COPAFER</t>
  </si>
  <si>
    <t>LEROY MERLIN</t>
  </si>
  <si>
    <t>C&amp;C</t>
  </si>
  <si>
    <t>TELHANORTE</t>
  </si>
  <si>
    <t>SALF</t>
  </si>
  <si>
    <t>CM 10</t>
  </si>
  <si>
    <t>CM 11</t>
  </si>
  <si>
    <t>CM 12</t>
  </si>
  <si>
    <t>Remanejamento de luminárias</t>
  </si>
  <si>
    <t>CM 13</t>
  </si>
  <si>
    <t>Fornecimento e Instalação de detectores de fumaça</t>
  </si>
  <si>
    <t>CM 14</t>
  </si>
  <si>
    <t>Fornecimento e Instalação de luminárias de embutir com lampadas led (120x20cm)</t>
  </si>
  <si>
    <t>37794</t>
  </si>
  <si>
    <t>SAMATEC</t>
  </si>
  <si>
    <t>CM 15</t>
  </si>
  <si>
    <t>CONSELHO REGIONAL DE ENFERMAGEM DO ESTADO DE SÃO PAULO</t>
  </si>
  <si>
    <t>DESCRIÇÃO DOS SERVIÇOS</t>
  </si>
  <si>
    <t>ETAPA x DIAS</t>
  </si>
  <si>
    <t xml:space="preserve">6º </t>
  </si>
  <si>
    <t>Terreo</t>
  </si>
  <si>
    <t>7º andar</t>
  </si>
  <si>
    <t>1ª Etapa</t>
  </si>
  <si>
    <t>2ª Etapa</t>
  </si>
  <si>
    <t>de 20/12/2021 a 18/02/2022 (Previsão)</t>
  </si>
  <si>
    <t>de 19/02 a 19/05/2022 (Previsão)</t>
  </si>
  <si>
    <t>30 dias</t>
  </si>
  <si>
    <t>TOTAL GERAL COM BDI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</si>
  <si>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Composição do BDI REFERENCIAL E REDUZIDO</t>
    </r>
  </si>
  <si>
    <t>Preço Total</t>
  </si>
  <si>
    <t>Preço Unit. (MDO - desonerada) + material</t>
  </si>
  <si>
    <t>N/R</t>
  </si>
  <si>
    <t>Preço Unit. (MDO - desonerada) +  material</t>
  </si>
  <si>
    <t xml:space="preserve">com BDI </t>
  </si>
  <si>
    <t>COTAÇÃO</t>
  </si>
  <si>
    <t>01-01-07</t>
  </si>
  <si>
    <t>EDIF</t>
  </si>
  <si>
    <t>07-01-17</t>
  </si>
  <si>
    <t>07-02-33</t>
  </si>
  <si>
    <t>12-01-30</t>
  </si>
  <si>
    <t>Cotação de Pisos</t>
  </si>
  <si>
    <t>101399</t>
  </si>
  <si>
    <t xml:space="preserve"> 101375</t>
  </si>
  <si>
    <t>OBRAMAX</t>
  </si>
  <si>
    <t>09-10-66</t>
  </si>
  <si>
    <t>4.22</t>
  </si>
  <si>
    <t>4.23</t>
  </si>
  <si>
    <t>40925</t>
  </si>
  <si>
    <t>17-04-01</t>
  </si>
  <si>
    <t>PLANILHA RESUMO</t>
  </si>
  <si>
    <t>COMPOSIÇÃO DO BDI REFERENCIAL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</si>
</sst>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&quot;R$&quot;\ #,##0.00"/>
    <numFmt numFmtId="166" formatCode="&quot;R$ &quot;#,##0.00"/>
    <numFmt numFmtId="167" formatCode="_-[$R$-416]\ * #,##0.00_-;\-[$R$-416]\ * #,##0.00_-;_-[$R$-416]\ * &quot;-&quot;??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rgb="FF000000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0"/>
      <color theme="1"/>
      <name val="Calibri  "/>
    </font>
    <font>
      <sz val="10"/>
      <color theme="1"/>
      <name val="Calibri  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5" tint="-0.249977111117893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2"/>
      <color rgb="FFFF0000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447">
    <xf numFmtId="0" fontId="0" fillId="0" borderId="0" xfId="0"/>
    <xf numFmtId="0" fontId="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4" fontId="8" fillId="0" borderId="15" xfId="0" applyNumberFormat="1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justify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44" fontId="8" fillId="0" borderId="15" xfId="0" applyNumberFormat="1" applyFont="1" applyBorder="1" applyAlignment="1" applyProtection="1">
      <alignment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6" fillId="0" borderId="0" xfId="0" applyFont="1" applyProtection="1"/>
    <xf numFmtId="0" fontId="19" fillId="0" borderId="0" xfId="0" applyFont="1"/>
    <xf numFmtId="0" fontId="7" fillId="4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10" fontId="6" fillId="9" borderId="1" xfId="4" applyNumberFormat="1" applyFont="1" applyFill="1" applyBorder="1" applyAlignment="1" applyProtection="1">
      <alignment horizontal="center" vertical="center"/>
      <protection locked="0"/>
    </xf>
    <xf numFmtId="2" fontId="6" fillId="0" borderId="10" xfId="4" applyNumberFormat="1" applyFont="1" applyFill="1" applyBorder="1" applyAlignment="1" applyProtection="1">
      <alignment horizontal="center" vertical="center"/>
    </xf>
    <xf numFmtId="2" fontId="6" fillId="0" borderId="0" xfId="4" applyNumberFormat="1" applyFont="1" applyFill="1" applyBorder="1" applyAlignment="1" applyProtection="1">
      <alignment horizontal="center" vertical="center"/>
    </xf>
    <xf numFmtId="10" fontId="7" fillId="0" borderId="0" xfId="4" applyNumberFormat="1" applyFont="1" applyFill="1" applyBorder="1" applyAlignment="1" applyProtection="1">
      <alignment horizontal="center" vertical="center"/>
    </xf>
    <xf numFmtId="2" fontId="6" fillId="0" borderId="10" xfId="4" applyNumberFormat="1" applyFont="1" applyBorder="1" applyAlignment="1" applyProtection="1">
      <alignment horizontal="center" vertical="center"/>
    </xf>
    <xf numFmtId="2" fontId="6" fillId="0" borderId="0" xfId="4" applyNumberFormat="1" applyFont="1" applyBorder="1" applyAlignment="1" applyProtection="1">
      <alignment horizontal="center" vertical="center"/>
    </xf>
    <xf numFmtId="10" fontId="7" fillId="0" borderId="0" xfId="4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10" fontId="6" fillId="0" borderId="1" xfId="4" applyNumberFormat="1" applyFont="1" applyFill="1" applyBorder="1" applyAlignment="1" applyProtection="1">
      <alignment horizontal="center" vertical="center"/>
    </xf>
    <xf numFmtId="10" fontId="7" fillId="0" borderId="1" xfId="4" applyNumberFormat="1" applyFont="1" applyBorder="1" applyAlignment="1" applyProtection="1">
      <alignment horizontal="center"/>
    </xf>
    <xf numFmtId="2" fontId="6" fillId="0" borderId="0" xfId="0" applyNumberFormat="1" applyFont="1" applyProtection="1"/>
    <xf numFmtId="0" fontId="6" fillId="0" borderId="0" xfId="0" applyFont="1" applyAlignment="1" applyProtection="1">
      <alignment wrapText="1"/>
    </xf>
    <xf numFmtId="0" fontId="19" fillId="0" borderId="0" xfId="0" applyFont="1" applyProtection="1"/>
    <xf numFmtId="0" fontId="6" fillId="0" borderId="0" xfId="0" applyFont="1" applyFill="1" applyProtection="1"/>
    <xf numFmtId="0" fontId="6" fillId="0" borderId="0" xfId="0" applyFont="1" applyFill="1" applyAlignment="1" applyProtection="1">
      <alignment wrapText="1"/>
    </xf>
    <xf numFmtId="10" fontId="6" fillId="0" borderId="0" xfId="0" applyNumberFormat="1" applyFont="1" applyFill="1" applyAlignment="1" applyProtection="1">
      <alignment wrapText="1"/>
    </xf>
    <xf numFmtId="10" fontId="18" fillId="0" borderId="0" xfId="0" applyNumberFormat="1" applyFont="1" applyFill="1" applyAlignment="1" applyProtection="1">
      <alignment wrapText="1"/>
    </xf>
    <xf numFmtId="0" fontId="6" fillId="5" borderId="8" xfId="0" applyFont="1" applyFill="1" applyBorder="1" applyAlignment="1" applyProtection="1">
      <alignment horizontal="center" vertical="center" wrapText="1"/>
    </xf>
    <xf numFmtId="0" fontId="10" fillId="5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10" fontId="12" fillId="0" borderId="0" xfId="0" applyNumberFormat="1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10" fontId="12" fillId="0" borderId="0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66" fontId="22" fillId="12" borderId="1" xfId="0" applyNumberFormat="1" applyFont="1" applyFill="1" applyBorder="1" applyAlignment="1">
      <alignment horizontal="center" vertical="center"/>
    </xf>
    <xf numFmtId="0" fontId="23" fillId="4" borderId="27" xfId="0" applyFont="1" applyFill="1" applyBorder="1" applyAlignment="1">
      <alignment horizontal="center" vertical="center"/>
    </xf>
    <xf numFmtId="2" fontId="24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3" fillId="4" borderId="28" xfId="0" applyFont="1" applyFill="1" applyBorder="1" applyAlignment="1">
      <alignment horizontal="center" vertical="center" wrapText="1"/>
    </xf>
    <xf numFmtId="0" fontId="26" fillId="6" borderId="21" xfId="0" applyFont="1" applyFill="1" applyBorder="1" applyAlignment="1">
      <alignment horizontal="center" vertical="center"/>
    </xf>
    <xf numFmtId="0" fontId="26" fillId="6" borderId="29" xfId="0" applyFont="1" applyFill="1" applyBorder="1" applyAlignment="1">
      <alignment horizontal="center" vertical="center"/>
    </xf>
    <xf numFmtId="0" fontId="26" fillId="6" borderId="29" xfId="0" applyFont="1" applyFill="1" applyBorder="1" applyAlignment="1">
      <alignment horizontal="center" vertical="center" wrapText="1"/>
    </xf>
    <xf numFmtId="4" fontId="26" fillId="6" borderId="29" xfId="0" applyNumberFormat="1" applyFont="1" applyFill="1" applyBorder="1" applyAlignment="1">
      <alignment vertical="center"/>
    </xf>
    <xf numFmtId="0" fontId="3" fillId="6" borderId="29" xfId="0" applyFont="1" applyFill="1" applyBorder="1" applyAlignment="1">
      <alignment vertical="center"/>
    </xf>
    <xf numFmtId="165" fontId="26" fillId="6" borderId="29" xfId="0" applyNumberFormat="1" applyFont="1" applyFill="1" applyBorder="1" applyAlignment="1">
      <alignment vertical="center"/>
    </xf>
    <xf numFmtId="10" fontId="26" fillId="6" borderId="23" xfId="1" applyNumberFormat="1" applyFont="1" applyFill="1" applyBorder="1" applyAlignment="1">
      <alignment vertical="center"/>
    </xf>
    <xf numFmtId="49" fontId="26" fillId="11" borderId="21" xfId="0" applyNumberFormat="1" applyFont="1" applyFill="1" applyBorder="1" applyAlignment="1">
      <alignment horizontal="center" vertical="center"/>
    </xf>
    <xf numFmtId="0" fontId="26" fillId="11" borderId="29" xfId="0" applyFont="1" applyFill="1" applyBorder="1" applyAlignment="1">
      <alignment horizontal="center" vertical="center"/>
    </xf>
    <xf numFmtId="0" fontId="26" fillId="11" borderId="29" xfId="0" applyFont="1" applyFill="1" applyBorder="1" applyAlignment="1">
      <alignment horizontal="center" vertical="center" wrapText="1"/>
    </xf>
    <xf numFmtId="0" fontId="22" fillId="11" borderId="29" xfId="0" applyFont="1" applyFill="1" applyBorder="1" applyAlignment="1">
      <alignment horizontal="center" vertical="center"/>
    </xf>
    <xf numFmtId="4" fontId="22" fillId="11" borderId="29" xfId="0" applyNumberFormat="1" applyFont="1" applyFill="1" applyBorder="1" applyAlignment="1">
      <alignment horizontal="right" vertical="center"/>
    </xf>
    <xf numFmtId="166" fontId="22" fillId="11" borderId="29" xfId="0" applyNumberFormat="1" applyFont="1" applyFill="1" applyBorder="1" applyAlignment="1">
      <alignment horizontal="right" vertical="center"/>
    </xf>
    <xf numFmtId="165" fontId="26" fillId="11" borderId="29" xfId="0" applyNumberFormat="1" applyFont="1" applyFill="1" applyBorder="1" applyAlignment="1">
      <alignment vertical="center"/>
    </xf>
    <xf numFmtId="10" fontId="26" fillId="11" borderId="23" xfId="1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49" fontId="3" fillId="0" borderId="43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4" fontId="3" fillId="5" borderId="6" xfId="0" applyNumberFormat="1" applyFont="1" applyFill="1" applyBorder="1" applyAlignment="1">
      <alignment horizontal="right" vertical="center"/>
    </xf>
    <xf numFmtId="166" fontId="3" fillId="0" borderId="6" xfId="0" applyNumberFormat="1" applyFont="1" applyFill="1" applyBorder="1" applyAlignment="1">
      <alignment horizontal="right" vertical="center"/>
    </xf>
    <xf numFmtId="166" fontId="3" fillId="0" borderId="10" xfId="0" applyNumberFormat="1" applyFont="1" applyFill="1" applyBorder="1" applyAlignment="1">
      <alignment horizontal="right" vertical="center"/>
    </xf>
    <xf numFmtId="49" fontId="3" fillId="0" borderId="44" xfId="0" applyNumberFormat="1" applyFont="1" applyFill="1" applyBorder="1" applyAlignment="1">
      <alignment horizontal="center" vertical="center"/>
    </xf>
    <xf numFmtId="166" fontId="3" fillId="0" borderId="45" xfId="0" applyNumberFormat="1" applyFont="1" applyFill="1" applyBorder="1" applyAlignment="1">
      <alignment horizontal="right" vertical="center"/>
    </xf>
    <xf numFmtId="49" fontId="3" fillId="0" borderId="4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right" vertical="center"/>
    </xf>
    <xf numFmtId="166" fontId="3" fillId="0" borderId="5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49" fontId="3" fillId="0" borderId="47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" xfId="0" applyFont="1" applyFill="1" applyBorder="1"/>
    <xf numFmtId="4" fontId="3" fillId="5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166" fontId="3" fillId="0" borderId="12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vertical="center"/>
    </xf>
    <xf numFmtId="10" fontId="3" fillId="0" borderId="31" xfId="1" applyNumberFormat="1" applyFont="1" applyBorder="1" applyAlignment="1">
      <alignment vertical="center"/>
    </xf>
    <xf numFmtId="49" fontId="28" fillId="0" borderId="43" xfId="0" applyNumberFormat="1" applyFont="1" applyFill="1" applyBorder="1" applyAlignment="1">
      <alignment horizontal="center" vertical="center"/>
    </xf>
    <xf numFmtId="0" fontId="28" fillId="0" borderId="6" xfId="0" applyFont="1" applyBorder="1" applyAlignment="1">
      <alignment wrapText="1"/>
    </xf>
    <xf numFmtId="49" fontId="28" fillId="0" borderId="43" xfId="0" applyNumberFormat="1" applyFont="1" applyFill="1" applyBorder="1" applyAlignment="1">
      <alignment horizontal="center"/>
    </xf>
    <xf numFmtId="0" fontId="28" fillId="0" borderId="1" xfId="0" applyFont="1" applyBorder="1"/>
    <xf numFmtId="49" fontId="28" fillId="0" borderId="47" xfId="0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wrapText="1"/>
    </xf>
    <xf numFmtId="0" fontId="28" fillId="0" borderId="1" xfId="0" applyFont="1" applyFill="1" applyBorder="1"/>
    <xf numFmtId="49" fontId="3" fillId="0" borderId="47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/>
    </xf>
    <xf numFmtId="49" fontId="3" fillId="5" borderId="47" xfId="0" applyNumberFormat="1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left" vertical="center" wrapText="1"/>
    </xf>
    <xf numFmtId="166" fontId="3" fillId="5" borderId="1" xfId="0" applyNumberFormat="1" applyFont="1" applyFill="1" applyBorder="1" applyAlignment="1">
      <alignment horizontal="right" vertical="center"/>
    </xf>
    <xf numFmtId="166" fontId="3" fillId="5" borderId="6" xfId="0" applyNumberFormat="1" applyFont="1" applyFill="1" applyBorder="1" applyAlignment="1">
      <alignment horizontal="right" vertical="center"/>
    </xf>
    <xf numFmtId="49" fontId="26" fillId="6" borderId="21" xfId="0" applyNumberFormat="1" applyFont="1" applyFill="1" applyBorder="1" applyAlignment="1">
      <alignment horizontal="center" vertical="center"/>
    </xf>
    <xf numFmtId="4" fontId="26" fillId="6" borderId="29" xfId="0" applyNumberFormat="1" applyFont="1" applyFill="1" applyBorder="1" applyAlignment="1">
      <alignment horizontal="right" vertical="center"/>
    </xf>
    <xf numFmtId="166" fontId="26" fillId="6" borderId="29" xfId="0" applyNumberFormat="1" applyFont="1" applyFill="1" applyBorder="1" applyAlignment="1">
      <alignment horizontal="right" vertical="center"/>
    </xf>
    <xf numFmtId="0" fontId="25" fillId="9" borderId="0" xfId="0" applyFont="1" applyFill="1" applyAlignment="1">
      <alignment vertical="center"/>
    </xf>
    <xf numFmtId="0" fontId="28" fillId="0" borderId="6" xfId="0" applyFont="1" applyFill="1" applyBorder="1" applyAlignment="1">
      <alignment wrapText="1"/>
    </xf>
    <xf numFmtId="0" fontId="28" fillId="5" borderId="1" xfId="0" applyFont="1" applyFill="1" applyBorder="1" applyAlignment="1">
      <alignment wrapText="1"/>
    </xf>
    <xf numFmtId="0" fontId="3" fillId="5" borderId="47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vertical="center" wrapText="1"/>
    </xf>
    <xf numFmtId="166" fontId="22" fillId="5" borderId="1" xfId="0" applyNumberFormat="1" applyFont="1" applyFill="1" applyBorder="1" applyAlignment="1">
      <alignment horizontal="center" vertical="center"/>
    </xf>
    <xf numFmtId="49" fontId="28" fillId="0" borderId="47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3" fillId="5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49" fontId="3" fillId="5" borderId="38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 wrapText="1"/>
    </xf>
    <xf numFmtId="4" fontId="3" fillId="5" borderId="0" xfId="0" applyNumberFormat="1" applyFont="1" applyFill="1" applyBorder="1" applyAlignment="1">
      <alignment horizontal="right" vertical="center"/>
    </xf>
    <xf numFmtId="166" fontId="3" fillId="5" borderId="0" xfId="0" applyNumberFormat="1" applyFont="1" applyFill="1" applyBorder="1" applyAlignment="1">
      <alignment horizontal="right" vertical="center"/>
    </xf>
    <xf numFmtId="165" fontId="3" fillId="5" borderId="0" xfId="0" applyNumberFormat="1" applyFont="1" applyFill="1" applyBorder="1" applyAlignment="1">
      <alignment vertical="center"/>
    </xf>
    <xf numFmtId="10" fontId="3" fillId="5" borderId="20" xfId="1" applyNumberFormat="1" applyFont="1" applyFill="1" applyBorder="1" applyAlignment="1">
      <alignment vertical="center"/>
    </xf>
    <xf numFmtId="165" fontId="22" fillId="11" borderId="29" xfId="0" applyNumberFormat="1" applyFont="1" applyFill="1" applyBorder="1" applyAlignment="1">
      <alignment vertical="center"/>
    </xf>
    <xf numFmtId="10" fontId="22" fillId="11" borderId="23" xfId="1" applyNumberFormat="1" applyFont="1" applyFill="1" applyBorder="1" applyAlignment="1">
      <alignment vertical="center"/>
    </xf>
    <xf numFmtId="0" fontId="3" fillId="5" borderId="43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wrapText="1"/>
    </xf>
    <xf numFmtId="166" fontId="3" fillId="5" borderId="10" xfId="0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wrapText="1"/>
    </xf>
    <xf numFmtId="0" fontId="28" fillId="5" borderId="1" xfId="0" applyFont="1" applyFill="1" applyBorder="1" applyAlignment="1">
      <alignment vertical="center"/>
    </xf>
    <xf numFmtId="14" fontId="28" fillId="5" borderId="47" xfId="0" applyNumberFormat="1" applyFont="1" applyFill="1" applyBorder="1" applyAlignment="1">
      <alignment horizontal="center" vertical="center"/>
    </xf>
    <xf numFmtId="166" fontId="3" fillId="5" borderId="12" xfId="0" applyNumberFormat="1" applyFont="1" applyFill="1" applyBorder="1" applyAlignment="1">
      <alignment horizontal="right" vertical="center"/>
    </xf>
    <xf numFmtId="14" fontId="28" fillId="5" borderId="38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wrapText="1"/>
    </xf>
    <xf numFmtId="0" fontId="3" fillId="0" borderId="6" xfId="0" applyFont="1" applyFill="1" applyBorder="1"/>
    <xf numFmtId="165" fontId="3" fillId="0" borderId="12" xfId="0" applyNumberFormat="1" applyFont="1" applyFill="1" applyBorder="1" applyAlignment="1">
      <alignment vertical="center"/>
    </xf>
    <xf numFmtId="10" fontId="3" fillId="0" borderId="30" xfId="1" applyNumberFormat="1" applyFont="1" applyFill="1" applyBorder="1" applyAlignment="1">
      <alignment vertical="center"/>
    </xf>
    <xf numFmtId="49" fontId="3" fillId="5" borderId="47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vertical="center"/>
    </xf>
    <xf numFmtId="10" fontId="3" fillId="5" borderId="30" xfId="1" applyNumberFormat="1" applyFont="1" applyFill="1" applyBorder="1" applyAlignment="1">
      <alignment vertical="center"/>
    </xf>
    <xf numFmtId="0" fontId="3" fillId="0" borderId="1" xfId="0" applyFont="1" applyFill="1" applyBorder="1"/>
    <xf numFmtId="166" fontId="3" fillId="0" borderId="3" xfId="0" applyNumberFormat="1" applyFont="1" applyFill="1" applyBorder="1" applyAlignment="1">
      <alignment horizontal="right" vertical="center"/>
    </xf>
    <xf numFmtId="165" fontId="3" fillId="0" borderId="3" xfId="0" applyNumberFormat="1" applyFont="1" applyFill="1" applyBorder="1" applyAlignment="1">
      <alignment vertical="center"/>
    </xf>
    <xf numFmtId="10" fontId="3" fillId="0" borderId="51" xfId="1" applyNumberFormat="1" applyFont="1" applyFill="1" applyBorder="1" applyAlignment="1">
      <alignment vertical="center"/>
    </xf>
    <xf numFmtId="49" fontId="26" fillId="6" borderId="39" xfId="0" applyNumberFormat="1" applyFont="1" applyFill="1" applyBorder="1" applyAlignment="1">
      <alignment horizontal="center" vertical="center"/>
    </xf>
    <xf numFmtId="0" fontId="26" fillId="6" borderId="40" xfId="0" applyFont="1" applyFill="1" applyBorder="1" applyAlignment="1">
      <alignment horizontal="center" vertical="center"/>
    </xf>
    <xf numFmtId="0" fontId="26" fillId="6" borderId="40" xfId="0" applyFont="1" applyFill="1" applyBorder="1" applyAlignment="1">
      <alignment horizontal="center" vertical="center" wrapText="1"/>
    </xf>
    <xf numFmtId="4" fontId="26" fillId="6" borderId="40" xfId="0" applyNumberFormat="1" applyFont="1" applyFill="1" applyBorder="1" applyAlignment="1">
      <alignment horizontal="right" vertical="center"/>
    </xf>
    <xf numFmtId="166" fontId="26" fillId="6" borderId="40" xfId="0" applyNumberFormat="1" applyFont="1" applyFill="1" applyBorder="1" applyAlignment="1">
      <alignment horizontal="right" vertical="center"/>
    </xf>
    <xf numFmtId="165" fontId="26" fillId="6" borderId="4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0" fontId="3" fillId="0" borderId="4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10" fontId="3" fillId="0" borderId="31" xfId="1" applyNumberFormat="1" applyFont="1" applyFill="1" applyBorder="1" applyAlignment="1">
      <alignment vertical="center"/>
    </xf>
    <xf numFmtId="49" fontId="26" fillId="6" borderId="47" xfId="0" applyNumberFormat="1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 wrapText="1"/>
    </xf>
    <xf numFmtId="4" fontId="26" fillId="6" borderId="1" xfId="0" applyNumberFormat="1" applyFont="1" applyFill="1" applyBorder="1" applyAlignment="1">
      <alignment horizontal="right" vertical="center"/>
    </xf>
    <xf numFmtId="166" fontId="26" fillId="6" borderId="1" xfId="0" applyNumberFormat="1" applyFont="1" applyFill="1" applyBorder="1" applyAlignment="1">
      <alignment horizontal="right" vertical="center"/>
    </xf>
    <xf numFmtId="165" fontId="26" fillId="6" borderId="1" xfId="0" applyNumberFormat="1" applyFont="1" applyFill="1" applyBorder="1" applyAlignment="1">
      <alignment vertical="center"/>
    </xf>
    <xf numFmtId="0" fontId="28" fillId="0" borderId="0" xfId="0" applyFont="1" applyFill="1" applyBorder="1"/>
    <xf numFmtId="165" fontId="3" fillId="0" borderId="3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horizontal="right" vertical="center"/>
    </xf>
    <xf numFmtId="166" fontId="3" fillId="0" borderId="5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vertical="center"/>
    </xf>
    <xf numFmtId="10" fontId="3" fillId="0" borderId="51" xfId="1" applyNumberFormat="1" applyFont="1" applyBorder="1" applyAlignment="1">
      <alignment vertical="center"/>
    </xf>
    <xf numFmtId="0" fontId="0" fillId="0" borderId="39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10" fontId="0" fillId="0" borderId="0" xfId="1" applyNumberFormat="1" applyFont="1" applyAlignment="1">
      <alignment vertical="center"/>
    </xf>
    <xf numFmtId="166" fontId="3" fillId="15" borderId="6" xfId="0" applyNumberFormat="1" applyFont="1" applyFill="1" applyBorder="1" applyAlignment="1">
      <alignment horizontal="right" vertical="center"/>
    </xf>
    <xf numFmtId="166" fontId="3" fillId="15" borderId="45" xfId="0" applyNumberFormat="1" applyFont="1" applyFill="1" applyBorder="1" applyAlignment="1">
      <alignment horizontal="right" vertical="center"/>
    </xf>
    <xf numFmtId="166" fontId="3" fillId="15" borderId="5" xfId="0" applyNumberFormat="1" applyFont="1" applyFill="1" applyBorder="1" applyAlignment="1">
      <alignment horizontal="right" vertical="center"/>
    </xf>
    <xf numFmtId="166" fontId="3" fillId="15" borderId="1" xfId="0" applyNumberFormat="1" applyFont="1" applyFill="1" applyBorder="1" applyAlignment="1">
      <alignment horizontal="right" vertical="center"/>
    </xf>
    <xf numFmtId="49" fontId="26" fillId="17" borderId="21" xfId="0" applyNumberFormat="1" applyFont="1" applyFill="1" applyBorder="1" applyAlignment="1">
      <alignment horizontal="center" vertical="center"/>
    </xf>
    <xf numFmtId="0" fontId="26" fillId="17" borderId="29" xfId="0" applyFont="1" applyFill="1" applyBorder="1" applyAlignment="1">
      <alignment horizontal="center" vertical="center"/>
    </xf>
    <xf numFmtId="0" fontId="26" fillId="17" borderId="29" xfId="0" applyFont="1" applyFill="1" applyBorder="1" applyAlignment="1">
      <alignment horizontal="center" vertical="center" wrapText="1"/>
    </xf>
    <xf numFmtId="0" fontId="22" fillId="17" borderId="29" xfId="0" applyFont="1" applyFill="1" applyBorder="1" applyAlignment="1">
      <alignment horizontal="center" vertical="center"/>
    </xf>
    <xf numFmtId="4" fontId="22" fillId="17" borderId="29" xfId="0" applyNumberFormat="1" applyFont="1" applyFill="1" applyBorder="1" applyAlignment="1">
      <alignment horizontal="right" vertical="center"/>
    </xf>
    <xf numFmtId="166" fontId="22" fillId="17" borderId="29" xfId="0" applyNumberFormat="1" applyFont="1" applyFill="1" applyBorder="1" applyAlignment="1">
      <alignment horizontal="right" vertical="center"/>
    </xf>
    <xf numFmtId="165" fontId="26" fillId="17" borderId="29" xfId="0" applyNumberFormat="1" applyFont="1" applyFill="1" applyBorder="1" applyAlignment="1">
      <alignment vertical="center"/>
    </xf>
    <xf numFmtId="10" fontId="26" fillId="17" borderId="23" xfId="1" applyNumberFormat="1" applyFont="1" applyFill="1" applyBorder="1" applyAlignment="1">
      <alignment vertical="center"/>
    </xf>
    <xf numFmtId="0" fontId="23" fillId="4" borderId="55" xfId="0" applyFont="1" applyFill="1" applyBorder="1" applyAlignment="1">
      <alignment horizontal="center" vertical="center"/>
    </xf>
    <xf numFmtId="0" fontId="16" fillId="0" borderId="36" xfId="0" applyFont="1" applyBorder="1" applyAlignment="1" applyProtection="1">
      <alignment vertical="center" wrapText="1"/>
    </xf>
    <xf numFmtId="0" fontId="16" fillId="0" borderId="37" xfId="0" applyFont="1" applyBorder="1" applyAlignment="1" applyProtection="1">
      <alignment vertical="center"/>
    </xf>
    <xf numFmtId="0" fontId="16" fillId="0" borderId="18" xfId="0" applyFont="1" applyBorder="1" applyAlignment="1" applyProtection="1">
      <alignment vertical="center" wrapText="1"/>
    </xf>
    <xf numFmtId="0" fontId="17" fillId="0" borderId="38" xfId="0" applyFont="1" applyBorder="1" applyAlignment="1" applyProtection="1">
      <alignment horizontal="left" vertical="center"/>
    </xf>
    <xf numFmtId="0" fontId="17" fillId="0" borderId="20" xfId="0" applyFont="1" applyBorder="1" applyAlignment="1" applyProtection="1">
      <alignment vertical="center"/>
    </xf>
    <xf numFmtId="0" fontId="16" fillId="0" borderId="38" xfId="0" applyFont="1" applyBorder="1" applyAlignment="1" applyProtection="1">
      <alignment vertical="center"/>
    </xf>
    <xf numFmtId="0" fontId="17" fillId="0" borderId="38" xfId="0" applyFont="1" applyBorder="1" applyAlignment="1" applyProtection="1">
      <alignment vertical="center"/>
    </xf>
    <xf numFmtId="0" fontId="16" fillId="0" borderId="39" xfId="0" applyFont="1" applyBorder="1" applyAlignment="1" applyProtection="1">
      <alignment vertical="center"/>
    </xf>
    <xf numFmtId="0" fontId="17" fillId="0" borderId="40" xfId="0" applyFont="1" applyBorder="1" applyAlignment="1" applyProtection="1">
      <alignment vertical="center"/>
    </xf>
    <xf numFmtId="0" fontId="17" fillId="0" borderId="40" xfId="0" applyFont="1" applyBorder="1" applyAlignment="1" applyProtection="1">
      <alignment horizontal="center" vertical="center"/>
    </xf>
    <xf numFmtId="0" fontId="17" fillId="0" borderId="40" xfId="0" applyFont="1" applyBorder="1" applyAlignment="1" applyProtection="1">
      <alignment horizontal="center" vertical="center" wrapText="1"/>
    </xf>
    <xf numFmtId="0" fontId="17" fillId="0" borderId="19" xfId="0" applyFont="1" applyBorder="1" applyAlignment="1" applyProtection="1">
      <alignment vertical="center"/>
    </xf>
    <xf numFmtId="10" fontId="26" fillId="14" borderId="33" xfId="1" applyNumberFormat="1" applyFont="1" applyFill="1" applyBorder="1" applyAlignment="1">
      <alignment horizontal="center" vertical="center"/>
    </xf>
    <xf numFmtId="0" fontId="31" fillId="16" borderId="21" xfId="8" applyFont="1" applyFill="1" applyBorder="1" applyAlignment="1">
      <alignment horizontal="center" vertical="center"/>
    </xf>
    <xf numFmtId="0" fontId="33" fillId="15" borderId="15" xfId="8" applyFont="1" applyFill="1" applyBorder="1" applyAlignment="1">
      <alignment horizontal="center" vertical="center"/>
    </xf>
    <xf numFmtId="0" fontId="31" fillId="15" borderId="21" xfId="8" applyFont="1" applyFill="1" applyBorder="1" applyAlignment="1">
      <alignment horizontal="center" vertical="center" wrapText="1"/>
    </xf>
    <xf numFmtId="0" fontId="31" fillId="15" borderId="15" xfId="8" applyFont="1" applyFill="1" applyBorder="1" applyAlignment="1">
      <alignment horizontal="center" vertical="center" wrapText="1"/>
    </xf>
    <xf numFmtId="167" fontId="34" fillId="14" borderId="15" xfId="2" applyNumberFormat="1" applyFont="1" applyFill="1" applyBorder="1" applyAlignment="1">
      <alignment horizontal="center" vertical="center"/>
    </xf>
    <xf numFmtId="167" fontId="35" fillId="16" borderId="21" xfId="2" applyNumberFormat="1" applyFont="1" applyFill="1" applyBorder="1" applyAlignment="1">
      <alignment horizontal="center" vertical="center"/>
    </xf>
    <xf numFmtId="167" fontId="35" fillId="12" borderId="15" xfId="2" applyNumberFormat="1" applyFont="1" applyFill="1" applyBorder="1" applyAlignment="1">
      <alignment horizontal="center" vertical="center"/>
    </xf>
    <xf numFmtId="10" fontId="34" fillId="14" borderId="15" xfId="4" applyNumberFormat="1" applyFont="1" applyFill="1" applyBorder="1" applyAlignment="1">
      <alignment horizontal="center" vertical="center"/>
    </xf>
    <xf numFmtId="10" fontId="35" fillId="16" borderId="21" xfId="4" applyNumberFormat="1" applyFont="1" applyFill="1" applyBorder="1" applyAlignment="1">
      <alignment horizontal="center" vertical="center"/>
    </xf>
    <xf numFmtId="10" fontId="35" fillId="12" borderId="15" xfId="4" applyNumberFormat="1" applyFont="1" applyFill="1" applyBorder="1" applyAlignment="1">
      <alignment horizontal="center" vertical="center"/>
    </xf>
    <xf numFmtId="167" fontId="34" fillId="14" borderId="15" xfId="3" applyNumberFormat="1" applyFont="1" applyFill="1" applyBorder="1" applyAlignment="1">
      <alignment horizontal="center" vertical="center"/>
    </xf>
    <xf numFmtId="167" fontId="35" fillId="16" borderId="21" xfId="3" applyNumberFormat="1" applyFont="1" applyFill="1" applyBorder="1" applyAlignment="1">
      <alignment horizontal="center" vertical="center"/>
    </xf>
    <xf numFmtId="167" fontId="35" fillId="12" borderId="15" xfId="3" applyNumberFormat="1" applyFont="1" applyFill="1" applyBorder="1" applyAlignment="1">
      <alignment horizontal="center" vertical="center"/>
    </xf>
    <xf numFmtId="167" fontId="22" fillId="4" borderId="15" xfId="2" applyNumberFormat="1" applyFont="1" applyFill="1" applyBorder="1" applyAlignment="1">
      <alignment vertical="center"/>
    </xf>
    <xf numFmtId="167" fontId="31" fillId="14" borderId="15" xfId="2" applyNumberFormat="1" applyFont="1" applyFill="1" applyBorder="1" applyAlignment="1">
      <alignment vertical="center"/>
    </xf>
    <xf numFmtId="167" fontId="31" fillId="16" borderId="15" xfId="2" applyNumberFormat="1" applyFont="1" applyFill="1" applyBorder="1" applyAlignment="1">
      <alignment vertical="center"/>
    </xf>
    <xf numFmtId="167" fontId="31" fillId="12" borderId="15" xfId="2" applyNumberFormat="1" applyFont="1" applyFill="1" applyBorder="1" applyAlignment="1">
      <alignment vertical="center"/>
    </xf>
    <xf numFmtId="0" fontId="3" fillId="0" borderId="0" xfId="8" applyFont="1" applyAlignment="1">
      <alignment vertical="center"/>
    </xf>
    <xf numFmtId="0" fontId="9" fillId="5" borderId="36" xfId="0" applyFont="1" applyFill="1" applyBorder="1" applyAlignment="1" applyProtection="1">
      <alignment horizontal="left" vertical="center"/>
    </xf>
    <xf numFmtId="0" fontId="10" fillId="5" borderId="38" xfId="0" applyFont="1" applyFill="1" applyBorder="1" applyAlignment="1" applyProtection="1">
      <alignment horizontal="left" vertical="center"/>
    </xf>
    <xf numFmtId="0" fontId="9" fillId="5" borderId="38" xfId="0" applyFont="1" applyFill="1" applyBorder="1" applyAlignment="1" applyProtection="1">
      <alignment horizontal="left" vertical="center"/>
    </xf>
    <xf numFmtId="0" fontId="10" fillId="5" borderId="20" xfId="0" applyFont="1" applyFill="1" applyBorder="1" applyAlignment="1" applyProtection="1">
      <alignment horizontal="center" vertical="center"/>
    </xf>
    <xf numFmtId="0" fontId="0" fillId="5" borderId="20" xfId="0" applyFill="1" applyBorder="1" applyProtection="1"/>
    <xf numFmtId="0" fontId="11" fillId="0" borderId="38" xfId="0" applyFont="1" applyFill="1" applyBorder="1" applyAlignment="1" applyProtection="1">
      <alignment horizontal="center" vertical="center"/>
    </xf>
    <xf numFmtId="0" fontId="12" fillId="0" borderId="20" xfId="0" applyFont="1" applyFill="1" applyBorder="1" applyAlignment="1" applyProtection="1">
      <alignment horizontal="center" vertical="center"/>
    </xf>
    <xf numFmtId="0" fontId="11" fillId="0" borderId="38" xfId="0" applyFont="1" applyBorder="1" applyAlignment="1" applyProtection="1">
      <alignment horizontal="center" vertical="center"/>
    </xf>
    <xf numFmtId="0" fontId="12" fillId="0" borderId="20" xfId="0" applyFont="1" applyBorder="1" applyAlignment="1" applyProtection="1">
      <alignment horizontal="center" vertical="center"/>
    </xf>
    <xf numFmtId="0" fontId="23" fillId="4" borderId="5" xfId="0" applyFont="1" applyFill="1" applyBorder="1" applyAlignment="1">
      <alignment horizontal="center" vertical="center" wrapText="1"/>
    </xf>
    <xf numFmtId="0" fontId="23" fillId="4" borderId="45" xfId="0" applyFont="1" applyFill="1" applyBorder="1" applyAlignment="1">
      <alignment horizontal="center" vertical="center"/>
    </xf>
    <xf numFmtId="0" fontId="26" fillId="6" borderId="47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left" vertical="center" wrapText="1"/>
    </xf>
    <xf numFmtId="4" fontId="26" fillId="6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0" fontId="26" fillId="6" borderId="31" xfId="1" applyNumberFormat="1" applyFont="1" applyFill="1" applyBorder="1" applyAlignment="1">
      <alignment vertical="center"/>
    </xf>
    <xf numFmtId="49" fontId="26" fillId="9" borderId="21" xfId="0" applyNumberFormat="1" applyFont="1" applyFill="1" applyBorder="1" applyAlignment="1">
      <alignment horizontal="center" vertical="center"/>
    </xf>
    <xf numFmtId="0" fontId="26" fillId="9" borderId="29" xfId="0" applyFont="1" applyFill="1" applyBorder="1" applyAlignment="1">
      <alignment horizontal="center" vertical="center"/>
    </xf>
    <xf numFmtId="0" fontId="26" fillId="9" borderId="4" xfId="0" applyFont="1" applyFill="1" applyBorder="1" applyAlignment="1">
      <alignment horizontal="center" vertical="center"/>
    </xf>
    <xf numFmtId="0" fontId="26" fillId="9" borderId="1" xfId="0" applyFont="1" applyFill="1" applyBorder="1" applyAlignment="1">
      <alignment horizontal="left" vertical="center" wrapText="1"/>
    </xf>
    <xf numFmtId="0" fontId="22" fillId="9" borderId="1" xfId="0" applyFont="1" applyFill="1" applyBorder="1" applyAlignment="1">
      <alignment horizontal="center" vertical="center"/>
    </xf>
    <xf numFmtId="4" fontId="22" fillId="9" borderId="1" xfId="0" applyNumberFormat="1" applyFont="1" applyFill="1" applyBorder="1" applyAlignment="1">
      <alignment horizontal="right" vertical="center"/>
    </xf>
    <xf numFmtId="166" fontId="22" fillId="9" borderId="1" xfId="0" applyNumberFormat="1" applyFont="1" applyFill="1" applyBorder="1" applyAlignment="1">
      <alignment horizontal="right" vertical="center"/>
    </xf>
    <xf numFmtId="165" fontId="26" fillId="9" borderId="1" xfId="0" applyNumberFormat="1" applyFont="1" applyFill="1" applyBorder="1" applyAlignment="1">
      <alignment vertical="center"/>
    </xf>
    <xf numFmtId="10" fontId="26" fillId="9" borderId="31" xfId="1" applyNumberFormat="1" applyFont="1" applyFill="1" applyBorder="1" applyAlignment="1">
      <alignment vertical="center"/>
    </xf>
    <xf numFmtId="165" fontId="3" fillId="0" borderId="31" xfId="0" applyNumberFormat="1" applyFont="1" applyFill="1" applyBorder="1" applyAlignment="1">
      <alignment vertical="center"/>
    </xf>
    <xf numFmtId="0" fontId="3" fillId="0" borderId="48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vertical="center"/>
    </xf>
    <xf numFmtId="49" fontId="3" fillId="0" borderId="32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31" xfId="0" applyNumberFormat="1" applyFont="1" applyFill="1" applyBorder="1" applyAlignment="1">
      <alignment vertical="center"/>
    </xf>
    <xf numFmtId="0" fontId="28" fillId="0" borderId="1" xfId="0" applyFont="1" applyBorder="1" applyAlignment="1">
      <alignment horizontal="left" wrapText="1"/>
    </xf>
    <xf numFmtId="0" fontId="28" fillId="0" borderId="1" xfId="0" applyFont="1" applyBorder="1" applyAlignment="1">
      <alignment horizontal="left"/>
    </xf>
    <xf numFmtId="0" fontId="28" fillId="0" borderId="1" xfId="0" applyFont="1" applyFill="1" applyBorder="1" applyAlignment="1">
      <alignment horizontal="left" wrapText="1"/>
    </xf>
    <xf numFmtId="0" fontId="28" fillId="0" borderId="1" xfId="0" applyFont="1" applyFill="1" applyBorder="1" applyAlignment="1">
      <alignment horizontal="left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10" fontId="3" fillId="5" borderId="31" xfId="1" applyNumberFormat="1" applyFont="1" applyFill="1" applyBorder="1" applyAlignment="1">
      <alignment vertical="center"/>
    </xf>
    <xf numFmtId="165" fontId="22" fillId="9" borderId="1" xfId="0" applyNumberFormat="1" applyFont="1" applyFill="1" applyBorder="1" applyAlignment="1">
      <alignment vertical="center"/>
    </xf>
    <xf numFmtId="10" fontId="22" fillId="9" borderId="31" xfId="1" applyNumberFormat="1" applyFont="1" applyFill="1" applyBorder="1" applyAlignment="1">
      <alignment vertical="center"/>
    </xf>
    <xf numFmtId="0" fontId="3" fillId="5" borderId="6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wrapText="1"/>
    </xf>
    <xf numFmtId="165" fontId="3" fillId="5" borderId="31" xfId="0" applyNumberFormat="1" applyFont="1" applyFill="1" applyBorder="1" applyAlignment="1">
      <alignment vertical="center"/>
    </xf>
    <xf numFmtId="0" fontId="28" fillId="5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/>
    </xf>
    <xf numFmtId="0" fontId="26" fillId="6" borderId="2" xfId="0" applyFont="1" applyFill="1" applyBorder="1" applyAlignment="1">
      <alignment horizontal="center" vertical="center"/>
    </xf>
    <xf numFmtId="0" fontId="26" fillId="6" borderId="56" xfId="0" applyFont="1" applyFill="1" applyBorder="1" applyAlignment="1">
      <alignment horizontal="center" vertical="center"/>
    </xf>
    <xf numFmtId="0" fontId="26" fillId="6" borderId="28" xfId="0" applyFont="1" applyFill="1" applyBorder="1" applyAlignment="1">
      <alignment horizontal="left" vertical="center" wrapText="1"/>
    </xf>
    <xf numFmtId="0" fontId="26" fillId="6" borderId="28" xfId="0" applyFont="1" applyFill="1" applyBorder="1" applyAlignment="1">
      <alignment horizontal="center" vertical="center"/>
    </xf>
    <xf numFmtId="4" fontId="26" fillId="6" borderId="28" xfId="0" applyNumberFormat="1" applyFont="1" applyFill="1" applyBorder="1" applyAlignment="1">
      <alignment horizontal="right" vertical="center"/>
    </xf>
    <xf numFmtId="166" fontId="26" fillId="6" borderId="28" xfId="0" applyNumberFormat="1" applyFont="1" applyFill="1" applyBorder="1" applyAlignment="1">
      <alignment horizontal="right" vertical="center"/>
    </xf>
    <xf numFmtId="165" fontId="26" fillId="6" borderId="28" xfId="0" applyNumberFormat="1" applyFont="1" applyFill="1" applyBorder="1" applyAlignment="1">
      <alignment vertical="center"/>
    </xf>
    <xf numFmtId="10" fontId="26" fillId="6" borderId="57" xfId="1" applyNumberFormat="1" applyFont="1" applyFill="1" applyBorder="1" applyAlignment="1">
      <alignment vertical="center"/>
    </xf>
    <xf numFmtId="0" fontId="23" fillId="4" borderId="12" xfId="0" applyFont="1" applyFill="1" applyBorder="1" applyAlignment="1">
      <alignment vertical="justify"/>
    </xf>
    <xf numFmtId="0" fontId="12" fillId="0" borderId="3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3" fillId="4" borderId="24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 wrapText="1"/>
    </xf>
    <xf numFmtId="0" fontId="23" fillId="4" borderId="27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13" fillId="8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8" fillId="4" borderId="15" xfId="0" applyFont="1" applyFill="1" applyBorder="1" applyAlignment="1" applyProtection="1">
      <alignment horizontal="center" vertical="center" wrapText="1"/>
      <protection locked="0"/>
    </xf>
    <xf numFmtId="0" fontId="13" fillId="8" borderId="16" xfId="0" applyFont="1" applyFill="1" applyBorder="1" applyAlignment="1" applyProtection="1">
      <alignment horizontal="center" vertical="center" wrapText="1"/>
      <protection locked="0"/>
    </xf>
    <xf numFmtId="0" fontId="13" fillId="8" borderId="1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5" borderId="2" xfId="0" applyFont="1" applyFill="1" applyBorder="1" applyAlignment="1">
      <alignment horizontal="left" vertical="center" wrapText="1"/>
    </xf>
    <xf numFmtId="0" fontId="0" fillId="5" borderId="3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left" vertical="center" wrapText="1"/>
    </xf>
    <xf numFmtId="0" fontId="8" fillId="8" borderId="3" xfId="0" applyFont="1" applyFill="1" applyBorder="1" applyAlignment="1">
      <alignment horizontal="left" vertical="center" wrapText="1"/>
    </xf>
    <xf numFmtId="0" fontId="8" fillId="8" borderId="4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26" fillId="14" borderId="21" xfId="0" applyFont="1" applyFill="1" applyBorder="1" applyAlignment="1">
      <alignment horizontal="center" vertical="center"/>
    </xf>
    <xf numFmtId="0" fontId="26" fillId="14" borderId="29" xfId="0" applyFont="1" applyFill="1" applyBorder="1" applyAlignment="1">
      <alignment horizontal="center" vertical="center"/>
    </xf>
    <xf numFmtId="165" fontId="26" fillId="14" borderId="29" xfId="0" applyNumberFormat="1" applyFont="1" applyFill="1" applyBorder="1" applyAlignment="1">
      <alignment horizontal="right" vertical="center"/>
    </xf>
    <xf numFmtId="0" fontId="10" fillId="5" borderId="36" xfId="0" applyFont="1" applyFill="1" applyBorder="1" applyAlignment="1" applyProtection="1">
      <alignment horizontal="left" vertical="center"/>
    </xf>
    <xf numFmtId="0" fontId="10" fillId="5" borderId="37" xfId="0" applyFont="1" applyFill="1" applyBorder="1" applyAlignment="1" applyProtection="1">
      <alignment horizontal="left" vertical="center"/>
    </xf>
    <xf numFmtId="0" fontId="10" fillId="5" borderId="18" xfId="0" applyFont="1" applyFill="1" applyBorder="1" applyAlignment="1" applyProtection="1">
      <alignment horizontal="left" vertical="center"/>
    </xf>
    <xf numFmtId="0" fontId="10" fillId="5" borderId="38" xfId="0" applyFont="1" applyFill="1" applyBorder="1" applyAlignment="1" applyProtection="1">
      <alignment horizontal="left" vertical="center"/>
    </xf>
    <xf numFmtId="0" fontId="10" fillId="5" borderId="0" xfId="0" applyFont="1" applyFill="1" applyBorder="1" applyAlignment="1" applyProtection="1">
      <alignment horizontal="left" vertical="center"/>
    </xf>
    <xf numFmtId="0" fontId="10" fillId="5" borderId="20" xfId="0" applyFont="1" applyFill="1" applyBorder="1" applyAlignment="1" applyProtection="1">
      <alignment horizontal="left" vertical="center"/>
    </xf>
    <xf numFmtId="10" fontId="11" fillId="2" borderId="36" xfId="0" applyNumberFormat="1" applyFont="1" applyFill="1" applyBorder="1" applyAlignment="1" applyProtection="1">
      <alignment horizontal="center" vertical="center"/>
    </xf>
    <xf numFmtId="10" fontId="11" fillId="2" borderId="37" xfId="0" applyNumberFormat="1" applyFont="1" applyFill="1" applyBorder="1" applyAlignment="1" applyProtection="1">
      <alignment horizontal="center" vertical="center"/>
    </xf>
    <xf numFmtId="10" fontId="11" fillId="2" borderId="18" xfId="0" applyNumberFormat="1" applyFont="1" applyFill="1" applyBorder="1" applyAlignment="1" applyProtection="1">
      <alignment horizontal="center" vertical="center"/>
    </xf>
    <xf numFmtId="10" fontId="11" fillId="2" borderId="39" xfId="0" applyNumberFormat="1" applyFont="1" applyFill="1" applyBorder="1" applyAlignment="1" applyProtection="1">
      <alignment horizontal="center" vertical="center"/>
    </xf>
    <xf numFmtId="10" fontId="11" fillId="2" borderId="40" xfId="0" applyNumberFormat="1" applyFont="1" applyFill="1" applyBorder="1" applyAlignment="1" applyProtection="1">
      <alignment horizontal="center" vertical="center"/>
    </xf>
    <xf numFmtId="10" fontId="11" fillId="2" borderId="19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23" fillId="4" borderId="41" xfId="0" applyFont="1" applyFill="1" applyBorder="1" applyAlignment="1">
      <alignment horizontal="center" vertical="center"/>
    </xf>
    <xf numFmtId="0" fontId="23" fillId="4" borderId="42" xfId="0" applyFont="1" applyFill="1" applyBorder="1" applyAlignment="1">
      <alignment horizontal="center" vertical="center"/>
    </xf>
    <xf numFmtId="0" fontId="23" fillId="4" borderId="45" xfId="0" applyFont="1" applyFill="1" applyBorder="1" applyAlignment="1">
      <alignment horizontal="center" vertical="center"/>
    </xf>
    <xf numFmtId="0" fontId="23" fillId="4" borderId="27" xfId="0" applyFont="1" applyFill="1" applyBorder="1" applyAlignment="1">
      <alignment horizontal="center" vertical="center"/>
    </xf>
    <xf numFmtId="0" fontId="23" fillId="4" borderId="45" xfId="0" applyFont="1" applyFill="1" applyBorder="1" applyAlignment="1">
      <alignment horizontal="center" vertical="center" wrapText="1"/>
    </xf>
    <xf numFmtId="4" fontId="23" fillId="4" borderId="45" xfId="0" applyNumberFormat="1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vertical="justify"/>
    </xf>
    <xf numFmtId="0" fontId="0" fillId="0" borderId="14" xfId="0" applyBorder="1" applyAlignment="1"/>
    <xf numFmtId="10" fontId="23" fillId="4" borderId="58" xfId="1" applyNumberFormat="1" applyFont="1" applyFill="1" applyBorder="1" applyAlignment="1">
      <alignment horizontal="center" vertical="center"/>
    </xf>
    <xf numFmtId="10" fontId="23" fillId="4" borderId="54" xfId="1" applyNumberFormat="1" applyFont="1" applyFill="1" applyBorder="1" applyAlignment="1">
      <alignment horizontal="center" vertical="center"/>
    </xf>
    <xf numFmtId="0" fontId="16" fillId="0" borderId="37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10" fontId="17" fillId="0" borderId="0" xfId="0" applyNumberFormat="1" applyFont="1" applyBorder="1" applyAlignment="1" applyProtection="1">
      <alignment horizontal="left" vertical="center"/>
    </xf>
    <xf numFmtId="49" fontId="3" fillId="0" borderId="50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center" vertical="center"/>
    </xf>
    <xf numFmtId="165" fontId="3" fillId="5" borderId="18" xfId="0" applyNumberFormat="1" applyFont="1" applyFill="1" applyBorder="1" applyAlignment="1">
      <alignment horizontal="center" vertical="center"/>
    </xf>
    <xf numFmtId="165" fontId="3" fillId="5" borderId="20" xfId="0" applyNumberFormat="1" applyFont="1" applyFill="1" applyBorder="1" applyAlignment="1">
      <alignment horizontal="center" vertical="center"/>
    </xf>
    <xf numFmtId="165" fontId="3" fillId="5" borderId="30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3" fillId="0" borderId="45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0" fontId="3" fillId="0" borderId="52" xfId="1" applyNumberFormat="1" applyFont="1" applyFill="1" applyBorder="1" applyAlignment="1">
      <alignment horizontal="center" vertical="center"/>
    </xf>
    <xf numFmtId="10" fontId="3" fillId="0" borderId="53" xfId="1" applyNumberFormat="1" applyFont="1" applyFill="1" applyBorder="1" applyAlignment="1">
      <alignment horizontal="center" vertical="center"/>
    </xf>
    <xf numFmtId="10" fontId="3" fillId="0" borderId="54" xfId="1" applyNumberFormat="1" applyFont="1" applyFill="1" applyBorder="1" applyAlignment="1">
      <alignment horizontal="center" vertical="center"/>
    </xf>
    <xf numFmtId="0" fontId="23" fillId="4" borderId="25" xfId="0" applyFont="1" applyFill="1" applyBorder="1" applyAlignment="1">
      <alignment vertical="justify"/>
    </xf>
    <xf numFmtId="0" fontId="0" fillId="0" borderId="26" xfId="0" applyBorder="1" applyAlignment="1"/>
    <xf numFmtId="10" fontId="23" fillId="4" borderId="18" xfId="1" applyNumberFormat="1" applyFont="1" applyFill="1" applyBorder="1" applyAlignment="1">
      <alignment horizontal="center" vertical="center"/>
    </xf>
    <xf numFmtId="10" fontId="23" fillId="4" borderId="19" xfId="1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0" fontId="23" fillId="4" borderId="24" xfId="0" applyFont="1" applyFill="1" applyBorder="1" applyAlignment="1">
      <alignment horizontal="center" vertical="center"/>
    </xf>
    <xf numFmtId="0" fontId="23" fillId="4" borderId="24" xfId="0" applyFont="1" applyFill="1" applyBorder="1" applyAlignment="1">
      <alignment horizontal="center" vertical="center" wrapText="1"/>
    </xf>
    <xf numFmtId="0" fontId="23" fillId="4" borderId="27" xfId="0" applyFont="1" applyFill="1" applyBorder="1" applyAlignment="1">
      <alignment horizontal="center" vertical="center" wrapText="1"/>
    </xf>
    <xf numFmtId="4" fontId="23" fillId="4" borderId="24" xfId="0" applyNumberFormat="1" applyFont="1" applyFill="1" applyBorder="1" applyAlignment="1">
      <alignment horizontal="center" vertical="center"/>
    </xf>
    <xf numFmtId="4" fontId="23" fillId="4" borderId="27" xfId="0" applyNumberFormat="1" applyFont="1" applyFill="1" applyBorder="1" applyAlignment="1">
      <alignment horizontal="center" vertical="center"/>
    </xf>
    <xf numFmtId="14" fontId="33" fillId="14" borderId="21" xfId="8" applyNumberFormat="1" applyFont="1" applyFill="1" applyBorder="1" applyAlignment="1">
      <alignment horizontal="center" vertical="center"/>
    </xf>
    <xf numFmtId="14" fontId="33" fillId="14" borderId="29" xfId="8" applyNumberFormat="1" applyFont="1" applyFill="1" applyBorder="1" applyAlignment="1">
      <alignment horizontal="center" vertical="center"/>
    </xf>
    <xf numFmtId="0" fontId="31" fillId="12" borderId="21" xfId="8" applyFont="1" applyFill="1" applyBorder="1" applyAlignment="1">
      <alignment horizontal="center" vertical="center"/>
    </xf>
    <xf numFmtId="0" fontId="31" fillId="12" borderId="29" xfId="8" applyFont="1" applyFill="1" applyBorder="1" applyAlignment="1">
      <alignment horizontal="center" vertical="center"/>
    </xf>
    <xf numFmtId="0" fontId="31" fillId="12" borderId="23" xfId="8" applyFont="1" applyFill="1" applyBorder="1" applyAlignment="1">
      <alignment horizontal="center" vertical="center"/>
    </xf>
    <xf numFmtId="0" fontId="9" fillId="7" borderId="50" xfId="0" applyFont="1" applyFill="1" applyBorder="1" applyAlignment="1" applyProtection="1">
      <alignment horizontal="center" vertical="center"/>
    </xf>
    <xf numFmtId="0" fontId="9" fillId="7" borderId="32" xfId="0" applyFont="1" applyFill="1" applyBorder="1" applyAlignment="1" applyProtection="1">
      <alignment horizontal="center" vertical="center"/>
    </xf>
    <xf numFmtId="0" fontId="9" fillId="7" borderId="33" xfId="0" applyFont="1" applyFill="1" applyBorder="1" applyAlignment="1" applyProtection="1">
      <alignment horizontal="center" vertical="center"/>
    </xf>
    <xf numFmtId="49" fontId="22" fillId="2" borderId="15" xfId="8" applyNumberFormat="1" applyFont="1" applyFill="1" applyBorder="1" applyAlignment="1">
      <alignment horizontal="center" vertical="center"/>
    </xf>
    <xf numFmtId="0" fontId="31" fillId="15" borderId="16" xfId="8" applyFont="1" applyFill="1" applyBorder="1" applyAlignment="1">
      <alignment horizontal="center" vertical="center"/>
    </xf>
    <xf numFmtId="0" fontId="31" fillId="15" borderId="22" xfId="8" applyFont="1" applyFill="1" applyBorder="1" applyAlignment="1">
      <alignment horizontal="center" vertical="center"/>
    </xf>
    <xf numFmtId="0" fontId="31" fillId="15" borderId="17" xfId="8" applyFont="1" applyFill="1" applyBorder="1" applyAlignment="1">
      <alignment horizontal="center" vertical="center"/>
    </xf>
    <xf numFmtId="0" fontId="31" fillId="15" borderId="16" xfId="8" applyFont="1" applyFill="1" applyBorder="1" applyAlignment="1">
      <alignment horizontal="left" vertical="center" wrapText="1"/>
    </xf>
    <xf numFmtId="0" fontId="31" fillId="15" borderId="22" xfId="8" applyFont="1" applyFill="1" applyBorder="1" applyAlignment="1">
      <alignment horizontal="left" vertical="center" wrapText="1"/>
    </xf>
    <xf numFmtId="0" fontId="31" fillId="15" borderId="17" xfId="8" applyFont="1" applyFill="1" applyBorder="1" applyAlignment="1">
      <alignment horizontal="left" vertical="center" wrapText="1"/>
    </xf>
    <xf numFmtId="0" fontId="32" fillId="15" borderId="21" xfId="8" applyFont="1" applyFill="1" applyBorder="1" applyAlignment="1">
      <alignment horizontal="center" vertical="center"/>
    </xf>
    <xf numFmtId="0" fontId="32" fillId="15" borderId="29" xfId="8" applyFont="1" applyFill="1" applyBorder="1" applyAlignment="1">
      <alignment horizontal="center" vertical="center"/>
    </xf>
    <xf numFmtId="0" fontId="32" fillId="15" borderId="23" xfId="8" applyFont="1" applyFill="1" applyBorder="1" applyAlignment="1">
      <alignment horizontal="center" vertical="center"/>
    </xf>
    <xf numFmtId="0" fontId="33" fillId="14" borderId="21" xfId="8" applyFont="1" applyFill="1" applyBorder="1" applyAlignment="1">
      <alignment horizontal="center" vertical="center"/>
    </xf>
    <xf numFmtId="0" fontId="33" fillId="14" borderId="29" xfId="8" applyFont="1" applyFill="1" applyBorder="1" applyAlignment="1">
      <alignment horizontal="center" vertical="center"/>
    </xf>
    <xf numFmtId="49" fontId="31" fillId="3" borderId="15" xfId="8" applyNumberFormat="1" applyFont="1" applyFill="1" applyBorder="1" applyAlignment="1">
      <alignment horizontal="center" vertical="center"/>
    </xf>
    <xf numFmtId="0" fontId="31" fillId="3" borderId="15" xfId="8" applyFont="1" applyFill="1" applyBorder="1" applyAlignment="1">
      <alignment horizontal="left" vertical="center" wrapText="1"/>
    </xf>
    <xf numFmtId="167" fontId="31" fillId="3" borderId="15" xfId="2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31" fillId="5" borderId="15" xfId="8" applyNumberFormat="1" applyFont="1" applyFill="1" applyBorder="1" applyAlignment="1">
      <alignment horizontal="center" vertical="center"/>
    </xf>
    <xf numFmtId="0" fontId="31" fillId="5" borderId="15" xfId="8" applyFont="1" applyFill="1" applyBorder="1" applyAlignment="1">
      <alignment horizontal="left" vertical="center" wrapText="1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/>
    </xf>
    <xf numFmtId="0" fontId="7" fillId="4" borderId="3" xfId="0" applyFont="1" applyFill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0" fontId="7" fillId="4" borderId="7" xfId="0" applyFont="1" applyFill="1" applyBorder="1" applyAlignment="1" applyProtection="1">
      <alignment horizontal="center"/>
    </xf>
    <xf numFmtId="0" fontId="7" fillId="4" borderId="8" xfId="0" applyFont="1" applyFill="1" applyBorder="1" applyAlignment="1" applyProtection="1">
      <alignment horizontal="center"/>
    </xf>
    <xf numFmtId="0" fontId="7" fillId="4" borderId="9" xfId="0" applyFont="1" applyFill="1" applyBorder="1" applyAlignment="1" applyProtection="1">
      <alignment horizontal="center"/>
    </xf>
    <xf numFmtId="0" fontId="7" fillId="4" borderId="12" xfId="0" applyFont="1" applyFill="1" applyBorder="1" applyAlignment="1" applyProtection="1">
      <alignment horizontal="center"/>
    </xf>
    <xf numFmtId="0" fontId="7" fillId="4" borderId="13" xfId="0" applyFont="1" applyFill="1" applyBorder="1" applyAlignment="1" applyProtection="1">
      <alignment horizontal="center"/>
    </xf>
    <xf numFmtId="0" fontId="7" fillId="4" borderId="14" xfId="0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left" vertical="top" wrapText="1"/>
    </xf>
    <xf numFmtId="0" fontId="5" fillId="0" borderId="8" xfId="0" applyFont="1" applyBorder="1" applyAlignment="1" applyProtection="1">
      <alignment horizontal="left" vertical="top" wrapText="1"/>
    </xf>
    <xf numFmtId="0" fontId="5" fillId="0" borderId="9" xfId="0" applyFont="1" applyBorder="1" applyAlignment="1" applyProtection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5" fillId="0" borderId="11" xfId="0" applyFont="1" applyBorder="1" applyAlignment="1" applyProtection="1">
      <alignment horizontal="left" vertical="top" wrapText="1"/>
    </xf>
    <xf numFmtId="0" fontId="5" fillId="0" borderId="12" xfId="0" applyFont="1" applyBorder="1" applyAlignment="1" applyProtection="1">
      <alignment horizontal="left" vertical="top" wrapText="1"/>
    </xf>
    <xf numFmtId="0" fontId="5" fillId="0" borderId="13" xfId="0" applyFont="1" applyBorder="1" applyAlignment="1" applyProtection="1">
      <alignment horizontal="left" vertical="top" wrapText="1"/>
    </xf>
    <xf numFmtId="0" fontId="5" fillId="0" borderId="14" xfId="0" applyFont="1" applyBorder="1" applyAlignment="1" applyProtection="1">
      <alignment horizontal="left" vertical="top" wrapText="1"/>
    </xf>
    <xf numFmtId="0" fontId="19" fillId="0" borderId="0" xfId="0" applyFont="1" applyAlignment="1" applyProtection="1">
      <alignment horizont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0" fontId="7" fillId="4" borderId="8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14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/>
    </xf>
    <xf numFmtId="0" fontId="12" fillId="0" borderId="3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</cellXfs>
  <cellStyles count="9">
    <cellStyle name="Moeda" xfId="2" builtinId="4"/>
    <cellStyle name="Moeda 2" xfId="7"/>
    <cellStyle name="Normal" xfId="0" builtinId="0"/>
    <cellStyle name="Normal 2" xfId="5"/>
    <cellStyle name="Normal 2 2 2" xfId="8"/>
    <cellStyle name="Porcentagem" xfId="1" builtinId="5"/>
    <cellStyle name="Porcentagem 2" xfId="4"/>
    <cellStyle name="Separador de milhares 2" xfId="3"/>
    <cellStyle name="Vírgula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1</xdr:row>
      <xdr:rowOff>38100</xdr:rowOff>
    </xdr:from>
    <xdr:to>
      <xdr:col>4</xdr:col>
      <xdr:colOff>219075</xdr:colOff>
      <xdr:row>2</xdr:row>
      <xdr:rowOff>851893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C61EBC8E-170F-4A7F-943C-5AD3359FB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7900" y="228600"/>
          <a:ext cx="3619500" cy="10042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85725</xdr:colOff>
      <xdr:row>0</xdr:row>
      <xdr:rowOff>76200</xdr:rowOff>
    </xdr:from>
    <xdr:to>
      <xdr:col>11</xdr:col>
      <xdr:colOff>998765</xdr:colOff>
      <xdr:row>2</xdr:row>
      <xdr:rowOff>217549</xdr:rowOff>
    </xdr:to>
    <xdr:pic>
      <xdr:nvPicPr>
        <xdr:cNvPr id="2" name="Imagem 1" descr="Coren-SP - Conselho Regional de Enfermagem de São Paulo">
          <a:extLst>
            <a:ext uri="{FF2B5EF4-FFF2-40B4-BE49-F238E27FC236}">
              <a16:creationId xmlns="" xmlns:a16="http://schemas.microsoft.com/office/drawing/2014/main" id="{5957B539-854C-42B3-B3C5-41D9AE1EF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76200"/>
          <a:ext cx="1960790" cy="655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513291</xdr:colOff>
      <xdr:row>0</xdr:row>
      <xdr:rowOff>19050</xdr:rowOff>
    </xdr:from>
    <xdr:to>
      <xdr:col>12</xdr:col>
      <xdr:colOff>602721</xdr:colOff>
      <xdr:row>4</xdr:row>
      <xdr:rowOff>36615</xdr:rowOff>
    </xdr:to>
    <xdr:pic>
      <xdr:nvPicPr>
        <xdr:cNvPr id="2" name="Imagem 1" descr="Coren-SP - Conselho Regional de Enfermagem de São Paulo">
          <a:extLst>
            <a:ext uri="{FF2B5EF4-FFF2-40B4-BE49-F238E27FC236}">
              <a16:creationId xmlns="" xmlns:a16="http://schemas.microsoft.com/office/drawing/2014/main" id="{CEF25CD7-32BC-4FD5-A215-2ECA2E946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8016" y="19050"/>
          <a:ext cx="2289705" cy="665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10885</xdr:colOff>
      <xdr:row>0</xdr:row>
      <xdr:rowOff>130628</xdr:rowOff>
    </xdr:from>
    <xdr:to>
      <xdr:col>7</xdr:col>
      <xdr:colOff>123825</xdr:colOff>
      <xdr:row>3</xdr:row>
      <xdr:rowOff>14802</xdr:rowOff>
    </xdr:to>
    <xdr:pic>
      <xdr:nvPicPr>
        <xdr:cNvPr id="2" name="Imagem 1" descr="Coren-SP - Conselho Regional de Enfermagem de São Paulo">
          <a:extLst>
            <a:ext uri="{FF2B5EF4-FFF2-40B4-BE49-F238E27FC236}">
              <a16:creationId xmlns="" xmlns:a16="http://schemas.microsoft.com/office/drawing/2014/main" id="{5957B539-854C-42B3-B3C5-41D9AE1EF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7860" y="130628"/>
          <a:ext cx="1960790" cy="655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1000125</xdr:colOff>
      <xdr:row>1</xdr:row>
      <xdr:rowOff>47625</xdr:rowOff>
    </xdr:from>
    <xdr:to>
      <xdr:col>5</xdr:col>
      <xdr:colOff>46567</xdr:colOff>
      <xdr:row>4</xdr:row>
      <xdr:rowOff>135906</xdr:rowOff>
    </xdr:to>
    <xdr:pic>
      <xdr:nvPicPr>
        <xdr:cNvPr id="2" name="Imagem 1" descr="Coren-SP - Conselho Regional de Enfermagem de São Paulo">
          <a:extLst>
            <a:ext uri="{FF2B5EF4-FFF2-40B4-BE49-F238E27FC236}">
              <a16:creationId xmlns="" xmlns:a16="http://schemas.microsoft.com/office/drawing/2014/main" id="{EDFAAD3A-0D84-4787-BCCD-29DA51CCF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295275"/>
          <a:ext cx="2732617" cy="659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</xdr:colOff>
      <xdr:row>23</xdr:row>
      <xdr:rowOff>47625</xdr:rowOff>
    </xdr:from>
    <xdr:to>
      <xdr:col>3</xdr:col>
      <xdr:colOff>428625</xdr:colOff>
      <xdr:row>24</xdr:row>
      <xdr:rowOff>171450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4062CEEC-CD05-454D-9AAF-E7DFE8340A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" y="4762500"/>
          <a:ext cx="3400425" cy="4476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1000125</xdr:colOff>
      <xdr:row>1</xdr:row>
      <xdr:rowOff>47625</xdr:rowOff>
    </xdr:from>
    <xdr:to>
      <xdr:col>5</xdr:col>
      <xdr:colOff>46567</xdr:colOff>
      <xdr:row>4</xdr:row>
      <xdr:rowOff>135906</xdr:rowOff>
    </xdr:to>
    <xdr:pic>
      <xdr:nvPicPr>
        <xdr:cNvPr id="7" name="Imagem 6" descr="Coren-SP - Conselho Regional de Enfermagem de São Paulo">
          <a:extLst>
            <a:ext uri="{FF2B5EF4-FFF2-40B4-BE49-F238E27FC236}">
              <a16:creationId xmlns="" xmlns:a16="http://schemas.microsoft.com/office/drawing/2014/main" id="{EDFAAD3A-0D84-4787-BCCD-29DA51CCF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238125"/>
          <a:ext cx="2732617" cy="659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</xdr:colOff>
      <xdr:row>23</xdr:row>
      <xdr:rowOff>47625</xdr:rowOff>
    </xdr:from>
    <xdr:to>
      <xdr:col>3</xdr:col>
      <xdr:colOff>428625</xdr:colOff>
      <xdr:row>24</xdr:row>
      <xdr:rowOff>171450</xdr:rowOff>
    </xdr:to>
    <xdr:pic>
      <xdr:nvPicPr>
        <xdr:cNvPr id="8" name="Imagem 7">
          <a:extLst>
            <a:ext uri="{FF2B5EF4-FFF2-40B4-BE49-F238E27FC236}">
              <a16:creationId xmlns="" xmlns:a16="http://schemas.microsoft.com/office/drawing/2014/main" id="{4062CEEC-CD05-454D-9AAF-E7DFE8340A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" y="4962525"/>
          <a:ext cx="3400425" cy="447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03%20-%20Planilhas%20Orcamentari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so"/>
      <sheetName val="Planilha Orçamento -PISO"/>
      <sheetName val="Planilha Orçamento - só serviço"/>
      <sheetName val="Planilha Orçamento - OPÇÃO  3"/>
      <sheetName val="Resumo"/>
      <sheetName val="Planilha Orçamento "/>
      <sheetName val="Cronograma Físico Financeiro"/>
      <sheetName val="Composição do BDI Reduzido"/>
      <sheetName val="Composição do BDI Referencial"/>
      <sheetName val="Planilha Orçamento - OPÇÃO 01"/>
      <sheetName val="COMPOSIÇÃO"/>
      <sheetName val="Cotação materiais eletrica e AC"/>
      <sheetName val="Comp Sinapi 09 21"/>
      <sheetName val="Cotação Divisórias"/>
      <sheetName val="Cotação peliculas"/>
      <sheetName val="Cotação de Pisos"/>
      <sheetName val="Memoria 7 and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J8">
            <v>51.87</v>
          </cell>
        </row>
        <row r="16">
          <cell r="J16">
            <v>84.314999999999998</v>
          </cell>
        </row>
        <row r="21">
          <cell r="J21">
            <v>133.12</v>
          </cell>
        </row>
        <row r="26">
          <cell r="J26">
            <v>7.7249050000000006</v>
          </cell>
        </row>
        <row r="31">
          <cell r="J31">
            <v>4.8729180000000003</v>
          </cell>
        </row>
        <row r="34">
          <cell r="I34">
            <v>10.925000000000001</v>
          </cell>
        </row>
        <row r="55">
          <cell r="K55">
            <v>105.402952</v>
          </cell>
        </row>
        <row r="58">
          <cell r="J58">
            <v>12.2996</v>
          </cell>
        </row>
        <row r="59">
          <cell r="J59">
            <v>10.940295000000001</v>
          </cell>
        </row>
        <row r="60">
          <cell r="K60">
            <v>8.9249999999999989</v>
          </cell>
        </row>
        <row r="61">
          <cell r="K61">
            <v>799.47997199999998</v>
          </cell>
        </row>
        <row r="78">
          <cell r="K78">
            <v>15.465903000000001</v>
          </cell>
        </row>
        <row r="84">
          <cell r="K84">
            <v>13.2683</v>
          </cell>
        </row>
        <row r="97">
          <cell r="J97">
            <v>60.545000000000002</v>
          </cell>
        </row>
        <row r="102">
          <cell r="J102">
            <v>933.2</v>
          </cell>
        </row>
        <row r="107">
          <cell r="J107">
            <v>33.454999999999998</v>
          </cell>
        </row>
        <row r="111">
          <cell r="J111">
            <v>23.33</v>
          </cell>
        </row>
        <row r="123">
          <cell r="J123">
            <v>168.71999999999997</v>
          </cell>
        </row>
        <row r="130">
          <cell r="J130">
            <v>279.70750000000004</v>
          </cell>
        </row>
        <row r="133">
          <cell r="I133">
            <v>13.110000000000001</v>
          </cell>
        </row>
      </sheetData>
      <sheetData sheetId="11"/>
      <sheetData sheetId="12"/>
      <sheetData sheetId="13">
        <row r="6">
          <cell r="B6" t="str">
            <v>MDA DIVISÓRIAS</v>
          </cell>
          <cell r="E6">
            <v>1350</v>
          </cell>
        </row>
        <row r="34">
          <cell r="E34">
            <v>1350</v>
          </cell>
        </row>
      </sheetData>
      <sheetData sheetId="14">
        <row r="4">
          <cell r="D4">
            <v>45.918999999999997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view="pageBreakPreview" zoomScaleNormal="100" zoomScaleSheetLayoutView="100" workbookViewId="0">
      <selection activeCell="B34" sqref="B34:E34"/>
    </sheetView>
  </sheetViews>
  <sheetFormatPr defaultRowHeight="15"/>
  <cols>
    <col min="1" max="1" width="4.140625" customWidth="1"/>
    <col min="2" max="2" width="19.140625" customWidth="1"/>
    <col min="3" max="3" width="16.5703125" customWidth="1"/>
    <col min="4" max="4" width="39.85546875" customWidth="1"/>
    <col min="5" max="5" width="27.42578125" customWidth="1"/>
    <col min="6" max="6" width="3.7109375" customWidth="1"/>
  </cols>
  <sheetData>
    <row r="1" spans="1:6">
      <c r="B1" s="4"/>
      <c r="C1" s="4"/>
      <c r="D1" s="4"/>
      <c r="E1" s="4"/>
      <c r="F1" s="4"/>
    </row>
    <row r="2" spans="1:6">
      <c r="B2" s="318"/>
      <c r="C2" s="318"/>
      <c r="D2" s="318"/>
      <c r="E2" s="318"/>
      <c r="F2" s="318"/>
    </row>
    <row r="3" spans="1:6" ht="76.5" customHeight="1">
      <c r="B3" s="318"/>
      <c r="C3" s="318"/>
      <c r="D3" s="318"/>
      <c r="E3" s="318"/>
      <c r="F3" s="318"/>
    </row>
    <row r="4" spans="1:6">
      <c r="A4" s="317" t="s">
        <v>197</v>
      </c>
      <c r="B4" s="317"/>
      <c r="C4" s="317"/>
      <c r="D4" s="317"/>
      <c r="E4" s="317"/>
      <c r="F4" s="317"/>
    </row>
    <row r="5" spans="1:6">
      <c r="A5" s="317" t="s">
        <v>53</v>
      </c>
      <c r="B5" s="317"/>
      <c r="C5" s="317"/>
      <c r="D5" s="317"/>
      <c r="E5" s="317"/>
      <c r="F5" s="317"/>
    </row>
    <row r="6" spans="1:6">
      <c r="A6" s="317"/>
      <c r="B6" s="317"/>
      <c r="C6" s="317"/>
      <c r="D6" s="317"/>
      <c r="E6" s="317"/>
      <c r="F6" s="317"/>
    </row>
    <row r="7" spans="1:6">
      <c r="A7" s="45"/>
      <c r="B7" s="325" t="s">
        <v>184</v>
      </c>
      <c r="C7" s="326"/>
      <c r="D7" s="326"/>
      <c r="E7" s="327"/>
      <c r="F7" s="45"/>
    </row>
    <row r="8" spans="1:6">
      <c r="A8" s="45"/>
      <c r="B8" s="328" t="s">
        <v>185</v>
      </c>
      <c r="C8" s="329"/>
      <c r="D8" s="329"/>
      <c r="E8" s="330"/>
      <c r="F8" s="45"/>
    </row>
    <row r="9" spans="1:6">
      <c r="A9" s="45"/>
      <c r="B9" s="328" t="s">
        <v>186</v>
      </c>
      <c r="C9" s="329"/>
      <c r="D9" s="329"/>
      <c r="E9" s="330"/>
      <c r="F9" s="45"/>
    </row>
    <row r="10" spans="1:6">
      <c r="A10" s="45"/>
      <c r="B10" s="45"/>
      <c r="C10" s="45"/>
      <c r="D10" s="45"/>
      <c r="E10" s="45"/>
      <c r="F10" s="45"/>
    </row>
    <row r="11" spans="1:6">
      <c r="A11" s="45"/>
      <c r="B11" s="322" t="s">
        <v>190</v>
      </c>
      <c r="C11" s="323"/>
      <c r="D11" s="323"/>
      <c r="E11" s="324"/>
      <c r="F11" s="45"/>
    </row>
    <row r="12" spans="1:6">
      <c r="A12" s="45"/>
      <c r="B12" s="303" t="s">
        <v>187</v>
      </c>
      <c r="C12" s="304"/>
      <c r="D12" s="304"/>
      <c r="E12" s="305"/>
      <c r="F12" s="45"/>
    </row>
    <row r="13" spans="1:6">
      <c r="A13" s="45"/>
      <c r="B13" s="303" t="s">
        <v>188</v>
      </c>
      <c r="C13" s="304"/>
      <c r="D13" s="304"/>
      <c r="E13" s="305"/>
      <c r="F13" s="45"/>
    </row>
    <row r="14" spans="1:6">
      <c r="A14" s="45"/>
      <c r="B14" s="303" t="s">
        <v>191</v>
      </c>
      <c r="C14" s="304"/>
      <c r="D14" s="304"/>
      <c r="E14" s="305"/>
      <c r="F14" s="45"/>
    </row>
    <row r="15" spans="1:6">
      <c r="A15" s="45"/>
      <c r="B15" s="45"/>
      <c r="C15" s="45"/>
      <c r="D15" s="45"/>
      <c r="E15" s="45"/>
      <c r="F15" s="45"/>
    </row>
    <row r="16" spans="1:6">
      <c r="A16" s="45"/>
      <c r="B16" s="322" t="s">
        <v>192</v>
      </c>
      <c r="C16" s="323"/>
      <c r="D16" s="323"/>
      <c r="E16" s="324"/>
      <c r="F16" s="45"/>
    </row>
    <row r="17" spans="1:6">
      <c r="A17" s="45"/>
      <c r="B17" s="319" t="s">
        <v>187</v>
      </c>
      <c r="C17" s="320"/>
      <c r="D17" s="320"/>
      <c r="E17" s="321"/>
      <c r="F17" s="45"/>
    </row>
    <row r="18" spans="1:6">
      <c r="A18" s="45"/>
      <c r="B18" s="319" t="s">
        <v>189</v>
      </c>
      <c r="C18" s="320"/>
      <c r="D18" s="320"/>
      <c r="E18" s="321"/>
      <c r="F18" s="45"/>
    </row>
    <row r="19" spans="1:6">
      <c r="A19" s="45"/>
      <c r="B19" s="319"/>
      <c r="C19" s="320"/>
      <c r="D19" s="320"/>
      <c r="E19" s="321"/>
      <c r="F19" s="45"/>
    </row>
    <row r="20" spans="1:6">
      <c r="A20" s="45"/>
      <c r="B20" s="319" t="s">
        <v>193</v>
      </c>
      <c r="C20" s="320"/>
      <c r="D20" s="320"/>
      <c r="E20" s="321"/>
      <c r="F20" s="45"/>
    </row>
    <row r="21" spans="1:6" ht="15.75" thickBot="1">
      <c r="A21" s="45"/>
      <c r="B21" s="45"/>
      <c r="C21" s="45"/>
      <c r="D21" s="45"/>
      <c r="E21" s="45"/>
      <c r="F21" s="45"/>
    </row>
    <row r="22" spans="1:6" ht="15.75" thickBot="1">
      <c r="B22" s="307" t="s">
        <v>0</v>
      </c>
      <c r="C22" s="307" t="s">
        <v>0</v>
      </c>
      <c r="D22" s="307"/>
      <c r="E22" s="315" t="s">
        <v>195</v>
      </c>
      <c r="F22" s="4"/>
    </row>
    <row r="23" spans="1:6" ht="15.75" thickBot="1">
      <c r="B23" s="307"/>
      <c r="C23" s="307"/>
      <c r="D23" s="307"/>
      <c r="E23" s="316"/>
      <c r="F23" s="4"/>
    </row>
    <row r="24" spans="1:6" ht="36.75" customHeight="1" thickBot="1">
      <c r="B24" s="9" t="s">
        <v>194</v>
      </c>
      <c r="C24" s="313" t="s">
        <v>182</v>
      </c>
      <c r="D24" s="313"/>
      <c r="E24" s="3" t="e">
        <f>#REF!</f>
        <v>#REF!</v>
      </c>
      <c r="F24" s="4"/>
    </row>
    <row r="25" spans="1:6" ht="15.75" thickBot="1">
      <c r="B25" s="314" t="s">
        <v>195</v>
      </c>
      <c r="C25" s="314"/>
      <c r="D25" s="314"/>
      <c r="E25" s="10" t="e">
        <f>#REF!</f>
        <v>#REF!</v>
      </c>
      <c r="F25" s="4"/>
    </row>
    <row r="26" spans="1:6" ht="30" customHeight="1">
      <c r="B26" s="4"/>
      <c r="C26" s="5"/>
      <c r="D26" s="4"/>
      <c r="E26" s="4"/>
      <c r="F26" s="4"/>
    </row>
    <row r="27" spans="1:6">
      <c r="B27" s="308" t="s">
        <v>44</v>
      </c>
      <c r="C27" s="308"/>
      <c r="D27" s="308"/>
      <c r="E27" s="308"/>
      <c r="F27" s="4"/>
    </row>
    <row r="28" spans="1:6">
      <c r="B28" s="309" t="s">
        <v>196</v>
      </c>
      <c r="C28" s="309"/>
      <c r="D28" s="309"/>
      <c r="E28" s="309"/>
      <c r="F28" s="4"/>
    </row>
    <row r="29" spans="1:6">
      <c r="B29" s="310" t="s">
        <v>279</v>
      </c>
      <c r="C29" s="310"/>
      <c r="D29" s="310"/>
      <c r="E29" s="310"/>
      <c r="F29" s="4"/>
    </row>
    <row r="30" spans="1:6">
      <c r="B30" s="311" t="s">
        <v>50</v>
      </c>
      <c r="C30" s="311"/>
      <c r="D30" s="311"/>
      <c r="E30" s="311"/>
      <c r="F30" s="4"/>
    </row>
    <row r="31" spans="1:6">
      <c r="B31" s="4"/>
      <c r="C31" s="6"/>
      <c r="D31" s="312"/>
      <c r="E31" s="312"/>
      <c r="F31" s="312"/>
    </row>
    <row r="32" spans="1:6">
      <c r="B32" s="312" t="s">
        <v>51</v>
      </c>
      <c r="C32" s="312"/>
      <c r="D32" s="312"/>
      <c r="E32" s="312"/>
      <c r="F32" s="4"/>
    </row>
    <row r="33" spans="2:6">
      <c r="B33" s="4"/>
      <c r="C33" s="7"/>
      <c r="D33" s="4"/>
      <c r="E33" s="4"/>
      <c r="F33" s="4"/>
    </row>
    <row r="34" spans="2:6">
      <c r="B34" s="306" t="s">
        <v>45</v>
      </c>
      <c r="C34" s="306"/>
      <c r="D34" s="306"/>
      <c r="E34" s="306"/>
      <c r="F34" s="4"/>
    </row>
    <row r="35" spans="2:6">
      <c r="B35" s="306" t="s">
        <v>52</v>
      </c>
      <c r="C35" s="306"/>
      <c r="D35" s="306"/>
      <c r="E35" s="306"/>
      <c r="F35" s="8"/>
    </row>
    <row r="36" spans="2:6">
      <c r="B36" s="8"/>
      <c r="C36" s="4"/>
      <c r="D36" s="4"/>
      <c r="E36" s="4"/>
      <c r="F36" s="8"/>
    </row>
    <row r="37" spans="2:6">
      <c r="B37" s="4"/>
      <c r="C37" s="4"/>
      <c r="D37" s="4"/>
      <c r="E37" s="4"/>
      <c r="F37" s="4"/>
    </row>
    <row r="38" spans="2:6">
      <c r="B38" s="4"/>
      <c r="C38" s="4"/>
      <c r="D38" s="4"/>
      <c r="E38" s="4"/>
      <c r="F38" s="4"/>
    </row>
    <row r="39" spans="2:6">
      <c r="B39" s="4"/>
      <c r="C39" s="4"/>
      <c r="D39" s="4"/>
      <c r="E39" s="4"/>
      <c r="F39" s="4"/>
    </row>
    <row r="40" spans="2:6">
      <c r="B40" s="4"/>
      <c r="C40" s="4"/>
      <c r="D40" s="4"/>
      <c r="E40" s="4"/>
      <c r="F40" s="4"/>
    </row>
  </sheetData>
  <mergeCells count="29">
    <mergeCell ref="A4:F4"/>
    <mergeCell ref="A5:F5"/>
    <mergeCell ref="A6:F6"/>
    <mergeCell ref="B2:F3"/>
    <mergeCell ref="B34:E34"/>
    <mergeCell ref="B20:E20"/>
    <mergeCell ref="B16:E16"/>
    <mergeCell ref="B13:E13"/>
    <mergeCell ref="B14:E14"/>
    <mergeCell ref="B17:E17"/>
    <mergeCell ref="B18:E18"/>
    <mergeCell ref="B19:E19"/>
    <mergeCell ref="B7:E7"/>
    <mergeCell ref="B8:E8"/>
    <mergeCell ref="B9:E9"/>
    <mergeCell ref="B11:E11"/>
    <mergeCell ref="B12:E12"/>
    <mergeCell ref="B35:E35"/>
    <mergeCell ref="B22:B23"/>
    <mergeCell ref="B27:E27"/>
    <mergeCell ref="B28:E28"/>
    <mergeCell ref="B29:E29"/>
    <mergeCell ref="B30:E30"/>
    <mergeCell ref="B32:E32"/>
    <mergeCell ref="C22:D23"/>
    <mergeCell ref="C24:D24"/>
    <mergeCell ref="B25:D25"/>
    <mergeCell ref="E22:E23"/>
    <mergeCell ref="D31:F31"/>
  </mergeCells>
  <pageMargins left="0.511811024" right="0.511811024" top="0.78740157499999996" bottom="0.78740157499999996" header="0.31496062000000002" footer="0.31496062000000002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topLeftCell="C1" workbookViewId="0">
      <selection activeCell="S9" sqref="S9"/>
    </sheetView>
  </sheetViews>
  <sheetFormatPr defaultRowHeight="15"/>
  <cols>
    <col min="1" max="1" width="10.28515625" style="47" hidden="1" customWidth="1"/>
    <col min="2" max="2" width="16.140625" style="49" hidden="1" customWidth="1"/>
    <col min="3" max="3" width="7.85546875" style="184" customWidth="1"/>
    <col min="4" max="4" width="70" style="185" customWidth="1"/>
    <col min="5" max="5" width="8.85546875" style="48" hidden="1" customWidth="1"/>
    <col min="6" max="6" width="8.7109375" style="186" hidden="1" customWidth="1"/>
    <col min="7" max="7" width="15" style="184" hidden="1" customWidth="1"/>
    <col min="8" max="8" width="14.5703125" style="184" hidden="1" customWidth="1"/>
    <col min="9" max="9" width="7.28515625" style="184" hidden="1" customWidth="1"/>
    <col min="10" max="10" width="13.42578125" style="184" hidden="1" customWidth="1"/>
    <col min="11" max="11" width="15.7109375" style="184" customWidth="1"/>
    <col min="12" max="12" width="19.28515625" style="187" customWidth="1"/>
    <col min="13" max="248" width="9.140625" style="49"/>
    <col min="249" max="250" width="0" style="49" hidden="1" customWidth="1"/>
    <col min="251" max="251" width="7.85546875" style="49" customWidth="1"/>
    <col min="252" max="252" width="70" style="49" customWidth="1"/>
    <col min="253" max="258" width="0" style="49" hidden="1" customWidth="1"/>
    <col min="259" max="259" width="15.7109375" style="49" customWidth="1"/>
    <col min="260" max="260" width="19.28515625" style="49" customWidth="1"/>
    <col min="261" max="504" width="9.140625" style="49"/>
    <col min="505" max="506" width="0" style="49" hidden="1" customWidth="1"/>
    <col min="507" max="507" width="7.85546875" style="49" customWidth="1"/>
    <col min="508" max="508" width="70" style="49" customWidth="1"/>
    <col min="509" max="514" width="0" style="49" hidden="1" customWidth="1"/>
    <col min="515" max="515" width="15.7109375" style="49" customWidth="1"/>
    <col min="516" max="516" width="19.28515625" style="49" customWidth="1"/>
    <col min="517" max="760" width="9.140625" style="49"/>
    <col min="761" max="762" width="0" style="49" hidden="1" customWidth="1"/>
    <col min="763" max="763" width="7.85546875" style="49" customWidth="1"/>
    <col min="764" max="764" width="70" style="49" customWidth="1"/>
    <col min="765" max="770" width="0" style="49" hidden="1" customWidth="1"/>
    <col min="771" max="771" width="15.7109375" style="49" customWidth="1"/>
    <col min="772" max="772" width="19.28515625" style="49" customWidth="1"/>
    <col min="773" max="1016" width="9.140625" style="49"/>
    <col min="1017" max="1018" width="0" style="49" hidden="1" customWidth="1"/>
    <col min="1019" max="1019" width="7.85546875" style="49" customWidth="1"/>
    <col min="1020" max="1020" width="70" style="49" customWidth="1"/>
    <col min="1021" max="1026" width="0" style="49" hidden="1" customWidth="1"/>
    <col min="1027" max="1027" width="15.7109375" style="49" customWidth="1"/>
    <col min="1028" max="1028" width="19.28515625" style="49" customWidth="1"/>
    <col min="1029" max="1272" width="9.140625" style="49"/>
    <col min="1273" max="1274" width="0" style="49" hidden="1" customWidth="1"/>
    <col min="1275" max="1275" width="7.85546875" style="49" customWidth="1"/>
    <col min="1276" max="1276" width="70" style="49" customWidth="1"/>
    <col min="1277" max="1282" width="0" style="49" hidden="1" customWidth="1"/>
    <col min="1283" max="1283" width="15.7109375" style="49" customWidth="1"/>
    <col min="1284" max="1284" width="19.28515625" style="49" customWidth="1"/>
    <col min="1285" max="1528" width="9.140625" style="49"/>
    <col min="1529" max="1530" width="0" style="49" hidden="1" customWidth="1"/>
    <col min="1531" max="1531" width="7.85546875" style="49" customWidth="1"/>
    <col min="1532" max="1532" width="70" style="49" customWidth="1"/>
    <col min="1533" max="1538" width="0" style="49" hidden="1" customWidth="1"/>
    <col min="1539" max="1539" width="15.7109375" style="49" customWidth="1"/>
    <col min="1540" max="1540" width="19.28515625" style="49" customWidth="1"/>
    <col min="1541" max="1784" width="9.140625" style="49"/>
    <col min="1785" max="1786" width="0" style="49" hidden="1" customWidth="1"/>
    <col min="1787" max="1787" width="7.85546875" style="49" customWidth="1"/>
    <col min="1788" max="1788" width="70" style="49" customWidth="1"/>
    <col min="1789" max="1794" width="0" style="49" hidden="1" customWidth="1"/>
    <col min="1795" max="1795" width="15.7109375" style="49" customWidth="1"/>
    <col min="1796" max="1796" width="19.28515625" style="49" customWidth="1"/>
    <col min="1797" max="2040" width="9.140625" style="49"/>
    <col min="2041" max="2042" width="0" style="49" hidden="1" customWidth="1"/>
    <col min="2043" max="2043" width="7.85546875" style="49" customWidth="1"/>
    <col min="2044" max="2044" width="70" style="49" customWidth="1"/>
    <col min="2045" max="2050" width="0" style="49" hidden="1" customWidth="1"/>
    <col min="2051" max="2051" width="15.7109375" style="49" customWidth="1"/>
    <col min="2052" max="2052" width="19.28515625" style="49" customWidth="1"/>
    <col min="2053" max="2296" width="9.140625" style="49"/>
    <col min="2297" max="2298" width="0" style="49" hidden="1" customWidth="1"/>
    <col min="2299" max="2299" width="7.85546875" style="49" customWidth="1"/>
    <col min="2300" max="2300" width="70" style="49" customWidth="1"/>
    <col min="2301" max="2306" width="0" style="49" hidden="1" customWidth="1"/>
    <col min="2307" max="2307" width="15.7109375" style="49" customWidth="1"/>
    <col min="2308" max="2308" width="19.28515625" style="49" customWidth="1"/>
    <col min="2309" max="2552" width="9.140625" style="49"/>
    <col min="2553" max="2554" width="0" style="49" hidden="1" customWidth="1"/>
    <col min="2555" max="2555" width="7.85546875" style="49" customWidth="1"/>
    <col min="2556" max="2556" width="70" style="49" customWidth="1"/>
    <col min="2557" max="2562" width="0" style="49" hidden="1" customWidth="1"/>
    <col min="2563" max="2563" width="15.7109375" style="49" customWidth="1"/>
    <col min="2564" max="2564" width="19.28515625" style="49" customWidth="1"/>
    <col min="2565" max="2808" width="9.140625" style="49"/>
    <col min="2809" max="2810" width="0" style="49" hidden="1" customWidth="1"/>
    <col min="2811" max="2811" width="7.85546875" style="49" customWidth="1"/>
    <col min="2812" max="2812" width="70" style="49" customWidth="1"/>
    <col min="2813" max="2818" width="0" style="49" hidden="1" customWidth="1"/>
    <col min="2819" max="2819" width="15.7109375" style="49" customWidth="1"/>
    <col min="2820" max="2820" width="19.28515625" style="49" customWidth="1"/>
    <col min="2821" max="3064" width="9.140625" style="49"/>
    <col min="3065" max="3066" width="0" style="49" hidden="1" customWidth="1"/>
    <col min="3067" max="3067" width="7.85546875" style="49" customWidth="1"/>
    <col min="3068" max="3068" width="70" style="49" customWidth="1"/>
    <col min="3069" max="3074" width="0" style="49" hidden="1" customWidth="1"/>
    <col min="3075" max="3075" width="15.7109375" style="49" customWidth="1"/>
    <col min="3076" max="3076" width="19.28515625" style="49" customWidth="1"/>
    <col min="3077" max="3320" width="9.140625" style="49"/>
    <col min="3321" max="3322" width="0" style="49" hidden="1" customWidth="1"/>
    <col min="3323" max="3323" width="7.85546875" style="49" customWidth="1"/>
    <col min="3324" max="3324" width="70" style="49" customWidth="1"/>
    <col min="3325" max="3330" width="0" style="49" hidden="1" customWidth="1"/>
    <col min="3331" max="3331" width="15.7109375" style="49" customWidth="1"/>
    <col min="3332" max="3332" width="19.28515625" style="49" customWidth="1"/>
    <col min="3333" max="3576" width="9.140625" style="49"/>
    <col min="3577" max="3578" width="0" style="49" hidden="1" customWidth="1"/>
    <col min="3579" max="3579" width="7.85546875" style="49" customWidth="1"/>
    <col min="3580" max="3580" width="70" style="49" customWidth="1"/>
    <col min="3581" max="3586" width="0" style="49" hidden="1" customWidth="1"/>
    <col min="3587" max="3587" width="15.7109375" style="49" customWidth="1"/>
    <col min="3588" max="3588" width="19.28515625" style="49" customWidth="1"/>
    <col min="3589" max="3832" width="9.140625" style="49"/>
    <col min="3833" max="3834" width="0" style="49" hidden="1" customWidth="1"/>
    <col min="3835" max="3835" width="7.85546875" style="49" customWidth="1"/>
    <col min="3836" max="3836" width="70" style="49" customWidth="1"/>
    <col min="3837" max="3842" width="0" style="49" hidden="1" customWidth="1"/>
    <col min="3843" max="3843" width="15.7109375" style="49" customWidth="1"/>
    <col min="3844" max="3844" width="19.28515625" style="49" customWidth="1"/>
    <col min="3845" max="4088" width="9.140625" style="49"/>
    <col min="4089" max="4090" width="0" style="49" hidden="1" customWidth="1"/>
    <col min="4091" max="4091" width="7.85546875" style="49" customWidth="1"/>
    <col min="4092" max="4092" width="70" style="49" customWidth="1"/>
    <col min="4093" max="4098" width="0" style="49" hidden="1" customWidth="1"/>
    <col min="4099" max="4099" width="15.7109375" style="49" customWidth="1"/>
    <col min="4100" max="4100" width="19.28515625" style="49" customWidth="1"/>
    <col min="4101" max="4344" width="9.140625" style="49"/>
    <col min="4345" max="4346" width="0" style="49" hidden="1" customWidth="1"/>
    <col min="4347" max="4347" width="7.85546875" style="49" customWidth="1"/>
    <col min="4348" max="4348" width="70" style="49" customWidth="1"/>
    <col min="4349" max="4354" width="0" style="49" hidden="1" customWidth="1"/>
    <col min="4355" max="4355" width="15.7109375" style="49" customWidth="1"/>
    <col min="4356" max="4356" width="19.28515625" style="49" customWidth="1"/>
    <col min="4357" max="4600" width="9.140625" style="49"/>
    <col min="4601" max="4602" width="0" style="49" hidden="1" customWidth="1"/>
    <col min="4603" max="4603" width="7.85546875" style="49" customWidth="1"/>
    <col min="4604" max="4604" width="70" style="49" customWidth="1"/>
    <col min="4605" max="4610" width="0" style="49" hidden="1" customWidth="1"/>
    <col min="4611" max="4611" width="15.7109375" style="49" customWidth="1"/>
    <col min="4612" max="4612" width="19.28515625" style="49" customWidth="1"/>
    <col min="4613" max="4856" width="9.140625" style="49"/>
    <col min="4857" max="4858" width="0" style="49" hidden="1" customWidth="1"/>
    <col min="4859" max="4859" width="7.85546875" style="49" customWidth="1"/>
    <col min="4860" max="4860" width="70" style="49" customWidth="1"/>
    <col min="4861" max="4866" width="0" style="49" hidden="1" customWidth="1"/>
    <col min="4867" max="4867" width="15.7109375" style="49" customWidth="1"/>
    <col min="4868" max="4868" width="19.28515625" style="49" customWidth="1"/>
    <col min="4869" max="5112" width="9.140625" style="49"/>
    <col min="5113" max="5114" width="0" style="49" hidden="1" customWidth="1"/>
    <col min="5115" max="5115" width="7.85546875" style="49" customWidth="1"/>
    <col min="5116" max="5116" width="70" style="49" customWidth="1"/>
    <col min="5117" max="5122" width="0" style="49" hidden="1" customWidth="1"/>
    <col min="5123" max="5123" width="15.7109375" style="49" customWidth="1"/>
    <col min="5124" max="5124" width="19.28515625" style="49" customWidth="1"/>
    <col min="5125" max="5368" width="9.140625" style="49"/>
    <col min="5369" max="5370" width="0" style="49" hidden="1" customWidth="1"/>
    <col min="5371" max="5371" width="7.85546875" style="49" customWidth="1"/>
    <col min="5372" max="5372" width="70" style="49" customWidth="1"/>
    <col min="5373" max="5378" width="0" style="49" hidden="1" customWidth="1"/>
    <col min="5379" max="5379" width="15.7109375" style="49" customWidth="1"/>
    <col min="5380" max="5380" width="19.28515625" style="49" customWidth="1"/>
    <col min="5381" max="5624" width="9.140625" style="49"/>
    <col min="5625" max="5626" width="0" style="49" hidden="1" customWidth="1"/>
    <col min="5627" max="5627" width="7.85546875" style="49" customWidth="1"/>
    <col min="5628" max="5628" width="70" style="49" customWidth="1"/>
    <col min="5629" max="5634" width="0" style="49" hidden="1" customWidth="1"/>
    <col min="5635" max="5635" width="15.7109375" style="49" customWidth="1"/>
    <col min="5636" max="5636" width="19.28515625" style="49" customWidth="1"/>
    <col min="5637" max="5880" width="9.140625" style="49"/>
    <col min="5881" max="5882" width="0" style="49" hidden="1" customWidth="1"/>
    <col min="5883" max="5883" width="7.85546875" style="49" customWidth="1"/>
    <col min="5884" max="5884" width="70" style="49" customWidth="1"/>
    <col min="5885" max="5890" width="0" style="49" hidden="1" customWidth="1"/>
    <col min="5891" max="5891" width="15.7109375" style="49" customWidth="1"/>
    <col min="5892" max="5892" width="19.28515625" style="49" customWidth="1"/>
    <col min="5893" max="6136" width="9.140625" style="49"/>
    <col min="6137" max="6138" width="0" style="49" hidden="1" customWidth="1"/>
    <col min="6139" max="6139" width="7.85546875" style="49" customWidth="1"/>
    <col min="6140" max="6140" width="70" style="49" customWidth="1"/>
    <col min="6141" max="6146" width="0" style="49" hidden="1" customWidth="1"/>
    <col min="6147" max="6147" width="15.7109375" style="49" customWidth="1"/>
    <col min="6148" max="6148" width="19.28515625" style="49" customWidth="1"/>
    <col min="6149" max="6392" width="9.140625" style="49"/>
    <col min="6393" max="6394" width="0" style="49" hidden="1" customWidth="1"/>
    <col min="6395" max="6395" width="7.85546875" style="49" customWidth="1"/>
    <col min="6396" max="6396" width="70" style="49" customWidth="1"/>
    <col min="6397" max="6402" width="0" style="49" hidden="1" customWidth="1"/>
    <col min="6403" max="6403" width="15.7109375" style="49" customWidth="1"/>
    <col min="6404" max="6404" width="19.28515625" style="49" customWidth="1"/>
    <col min="6405" max="6648" width="9.140625" style="49"/>
    <col min="6649" max="6650" width="0" style="49" hidden="1" customWidth="1"/>
    <col min="6651" max="6651" width="7.85546875" style="49" customWidth="1"/>
    <col min="6652" max="6652" width="70" style="49" customWidth="1"/>
    <col min="6653" max="6658" width="0" style="49" hidden="1" customWidth="1"/>
    <col min="6659" max="6659" width="15.7109375" style="49" customWidth="1"/>
    <col min="6660" max="6660" width="19.28515625" style="49" customWidth="1"/>
    <col min="6661" max="6904" width="9.140625" style="49"/>
    <col min="6905" max="6906" width="0" style="49" hidden="1" customWidth="1"/>
    <col min="6907" max="6907" width="7.85546875" style="49" customWidth="1"/>
    <col min="6908" max="6908" width="70" style="49" customWidth="1"/>
    <col min="6909" max="6914" width="0" style="49" hidden="1" customWidth="1"/>
    <col min="6915" max="6915" width="15.7109375" style="49" customWidth="1"/>
    <col min="6916" max="6916" width="19.28515625" style="49" customWidth="1"/>
    <col min="6917" max="7160" width="9.140625" style="49"/>
    <col min="7161" max="7162" width="0" style="49" hidden="1" customWidth="1"/>
    <col min="7163" max="7163" width="7.85546875" style="49" customWidth="1"/>
    <col min="7164" max="7164" width="70" style="49" customWidth="1"/>
    <col min="7165" max="7170" width="0" style="49" hidden="1" customWidth="1"/>
    <col min="7171" max="7171" width="15.7109375" style="49" customWidth="1"/>
    <col min="7172" max="7172" width="19.28515625" style="49" customWidth="1"/>
    <col min="7173" max="7416" width="9.140625" style="49"/>
    <col min="7417" max="7418" width="0" style="49" hidden="1" customWidth="1"/>
    <col min="7419" max="7419" width="7.85546875" style="49" customWidth="1"/>
    <col min="7420" max="7420" width="70" style="49" customWidth="1"/>
    <col min="7421" max="7426" width="0" style="49" hidden="1" customWidth="1"/>
    <col min="7427" max="7427" width="15.7109375" style="49" customWidth="1"/>
    <col min="7428" max="7428" width="19.28515625" style="49" customWidth="1"/>
    <col min="7429" max="7672" width="9.140625" style="49"/>
    <col min="7673" max="7674" width="0" style="49" hidden="1" customWidth="1"/>
    <col min="7675" max="7675" width="7.85546875" style="49" customWidth="1"/>
    <col min="7676" max="7676" width="70" style="49" customWidth="1"/>
    <col min="7677" max="7682" width="0" style="49" hidden="1" customWidth="1"/>
    <col min="7683" max="7683" width="15.7109375" style="49" customWidth="1"/>
    <col min="7684" max="7684" width="19.28515625" style="49" customWidth="1"/>
    <col min="7685" max="7928" width="9.140625" style="49"/>
    <col min="7929" max="7930" width="0" style="49" hidden="1" customWidth="1"/>
    <col min="7931" max="7931" width="7.85546875" style="49" customWidth="1"/>
    <col min="7932" max="7932" width="70" style="49" customWidth="1"/>
    <col min="7933" max="7938" width="0" style="49" hidden="1" customWidth="1"/>
    <col min="7939" max="7939" width="15.7109375" style="49" customWidth="1"/>
    <col min="7940" max="7940" width="19.28515625" style="49" customWidth="1"/>
    <col min="7941" max="8184" width="9.140625" style="49"/>
    <col min="8185" max="8186" width="0" style="49" hidden="1" customWidth="1"/>
    <col min="8187" max="8187" width="7.85546875" style="49" customWidth="1"/>
    <col min="8188" max="8188" width="70" style="49" customWidth="1"/>
    <col min="8189" max="8194" width="0" style="49" hidden="1" customWidth="1"/>
    <col min="8195" max="8195" width="15.7109375" style="49" customWidth="1"/>
    <col min="8196" max="8196" width="19.28515625" style="49" customWidth="1"/>
    <col min="8197" max="8440" width="9.140625" style="49"/>
    <col min="8441" max="8442" width="0" style="49" hidden="1" customWidth="1"/>
    <col min="8443" max="8443" width="7.85546875" style="49" customWidth="1"/>
    <col min="8444" max="8444" width="70" style="49" customWidth="1"/>
    <col min="8445" max="8450" width="0" style="49" hidden="1" customWidth="1"/>
    <col min="8451" max="8451" width="15.7109375" style="49" customWidth="1"/>
    <col min="8452" max="8452" width="19.28515625" style="49" customWidth="1"/>
    <col min="8453" max="8696" width="9.140625" style="49"/>
    <col min="8697" max="8698" width="0" style="49" hidden="1" customWidth="1"/>
    <col min="8699" max="8699" width="7.85546875" style="49" customWidth="1"/>
    <col min="8700" max="8700" width="70" style="49" customWidth="1"/>
    <col min="8701" max="8706" width="0" style="49" hidden="1" customWidth="1"/>
    <col min="8707" max="8707" width="15.7109375" style="49" customWidth="1"/>
    <col min="8708" max="8708" width="19.28515625" style="49" customWidth="1"/>
    <col min="8709" max="8952" width="9.140625" style="49"/>
    <col min="8953" max="8954" width="0" style="49" hidden="1" customWidth="1"/>
    <col min="8955" max="8955" width="7.85546875" style="49" customWidth="1"/>
    <col min="8956" max="8956" width="70" style="49" customWidth="1"/>
    <col min="8957" max="8962" width="0" style="49" hidden="1" customWidth="1"/>
    <col min="8963" max="8963" width="15.7109375" style="49" customWidth="1"/>
    <col min="8964" max="8964" width="19.28515625" style="49" customWidth="1"/>
    <col min="8965" max="9208" width="9.140625" style="49"/>
    <col min="9209" max="9210" width="0" style="49" hidden="1" customWidth="1"/>
    <col min="9211" max="9211" width="7.85546875" style="49" customWidth="1"/>
    <col min="9212" max="9212" width="70" style="49" customWidth="1"/>
    <col min="9213" max="9218" width="0" style="49" hidden="1" customWidth="1"/>
    <col min="9219" max="9219" width="15.7109375" style="49" customWidth="1"/>
    <col min="9220" max="9220" width="19.28515625" style="49" customWidth="1"/>
    <col min="9221" max="9464" width="9.140625" style="49"/>
    <col min="9465" max="9466" width="0" style="49" hidden="1" customWidth="1"/>
    <col min="9467" max="9467" width="7.85546875" style="49" customWidth="1"/>
    <col min="9468" max="9468" width="70" style="49" customWidth="1"/>
    <col min="9469" max="9474" width="0" style="49" hidden="1" customWidth="1"/>
    <col min="9475" max="9475" width="15.7109375" style="49" customWidth="1"/>
    <col min="9476" max="9476" width="19.28515625" style="49" customWidth="1"/>
    <col min="9477" max="9720" width="9.140625" style="49"/>
    <col min="9721" max="9722" width="0" style="49" hidden="1" customWidth="1"/>
    <col min="9723" max="9723" width="7.85546875" style="49" customWidth="1"/>
    <col min="9724" max="9724" width="70" style="49" customWidth="1"/>
    <col min="9725" max="9730" width="0" style="49" hidden="1" customWidth="1"/>
    <col min="9731" max="9731" width="15.7109375" style="49" customWidth="1"/>
    <col min="9732" max="9732" width="19.28515625" style="49" customWidth="1"/>
    <col min="9733" max="9976" width="9.140625" style="49"/>
    <col min="9977" max="9978" width="0" style="49" hidden="1" customWidth="1"/>
    <col min="9979" max="9979" width="7.85546875" style="49" customWidth="1"/>
    <col min="9980" max="9980" width="70" style="49" customWidth="1"/>
    <col min="9981" max="9986" width="0" style="49" hidden="1" customWidth="1"/>
    <col min="9987" max="9987" width="15.7109375" style="49" customWidth="1"/>
    <col min="9988" max="9988" width="19.28515625" style="49" customWidth="1"/>
    <col min="9989" max="10232" width="9.140625" style="49"/>
    <col min="10233" max="10234" width="0" style="49" hidden="1" customWidth="1"/>
    <col min="10235" max="10235" width="7.85546875" style="49" customWidth="1"/>
    <col min="10236" max="10236" width="70" style="49" customWidth="1"/>
    <col min="10237" max="10242" width="0" style="49" hidden="1" customWidth="1"/>
    <col min="10243" max="10243" width="15.7109375" style="49" customWidth="1"/>
    <col min="10244" max="10244" width="19.28515625" style="49" customWidth="1"/>
    <col min="10245" max="10488" width="9.140625" style="49"/>
    <col min="10489" max="10490" width="0" style="49" hidden="1" customWidth="1"/>
    <col min="10491" max="10491" width="7.85546875" style="49" customWidth="1"/>
    <col min="10492" max="10492" width="70" style="49" customWidth="1"/>
    <col min="10493" max="10498" width="0" style="49" hidden="1" customWidth="1"/>
    <col min="10499" max="10499" width="15.7109375" style="49" customWidth="1"/>
    <col min="10500" max="10500" width="19.28515625" style="49" customWidth="1"/>
    <col min="10501" max="10744" width="9.140625" style="49"/>
    <col min="10745" max="10746" width="0" style="49" hidden="1" customWidth="1"/>
    <col min="10747" max="10747" width="7.85546875" style="49" customWidth="1"/>
    <col min="10748" max="10748" width="70" style="49" customWidth="1"/>
    <col min="10749" max="10754" width="0" style="49" hidden="1" customWidth="1"/>
    <col min="10755" max="10755" width="15.7109375" style="49" customWidth="1"/>
    <col min="10756" max="10756" width="19.28515625" style="49" customWidth="1"/>
    <col min="10757" max="11000" width="9.140625" style="49"/>
    <col min="11001" max="11002" width="0" style="49" hidden="1" customWidth="1"/>
    <col min="11003" max="11003" width="7.85546875" style="49" customWidth="1"/>
    <col min="11004" max="11004" width="70" style="49" customWidth="1"/>
    <col min="11005" max="11010" width="0" style="49" hidden="1" customWidth="1"/>
    <col min="11011" max="11011" width="15.7109375" style="49" customWidth="1"/>
    <col min="11012" max="11012" width="19.28515625" style="49" customWidth="1"/>
    <col min="11013" max="11256" width="9.140625" style="49"/>
    <col min="11257" max="11258" width="0" style="49" hidden="1" customWidth="1"/>
    <col min="11259" max="11259" width="7.85546875" style="49" customWidth="1"/>
    <col min="11260" max="11260" width="70" style="49" customWidth="1"/>
    <col min="11261" max="11266" width="0" style="49" hidden="1" customWidth="1"/>
    <col min="11267" max="11267" width="15.7109375" style="49" customWidth="1"/>
    <col min="11268" max="11268" width="19.28515625" style="49" customWidth="1"/>
    <col min="11269" max="11512" width="9.140625" style="49"/>
    <col min="11513" max="11514" width="0" style="49" hidden="1" customWidth="1"/>
    <col min="11515" max="11515" width="7.85546875" style="49" customWidth="1"/>
    <col min="11516" max="11516" width="70" style="49" customWidth="1"/>
    <col min="11517" max="11522" width="0" style="49" hidden="1" customWidth="1"/>
    <col min="11523" max="11523" width="15.7109375" style="49" customWidth="1"/>
    <col min="11524" max="11524" width="19.28515625" style="49" customWidth="1"/>
    <col min="11525" max="11768" width="9.140625" style="49"/>
    <col min="11769" max="11770" width="0" style="49" hidden="1" customWidth="1"/>
    <col min="11771" max="11771" width="7.85546875" style="49" customWidth="1"/>
    <col min="11772" max="11772" width="70" style="49" customWidth="1"/>
    <col min="11773" max="11778" width="0" style="49" hidden="1" customWidth="1"/>
    <col min="11779" max="11779" width="15.7109375" style="49" customWidth="1"/>
    <col min="11780" max="11780" width="19.28515625" style="49" customWidth="1"/>
    <col min="11781" max="12024" width="9.140625" style="49"/>
    <col min="12025" max="12026" width="0" style="49" hidden="1" customWidth="1"/>
    <col min="12027" max="12027" width="7.85546875" style="49" customWidth="1"/>
    <col min="12028" max="12028" width="70" style="49" customWidth="1"/>
    <col min="12029" max="12034" width="0" style="49" hidden="1" customWidth="1"/>
    <col min="12035" max="12035" width="15.7109375" style="49" customWidth="1"/>
    <col min="12036" max="12036" width="19.28515625" style="49" customWidth="1"/>
    <col min="12037" max="12280" width="9.140625" style="49"/>
    <col min="12281" max="12282" width="0" style="49" hidden="1" customWidth="1"/>
    <col min="12283" max="12283" width="7.85546875" style="49" customWidth="1"/>
    <col min="12284" max="12284" width="70" style="49" customWidth="1"/>
    <col min="12285" max="12290" width="0" style="49" hidden="1" customWidth="1"/>
    <col min="12291" max="12291" width="15.7109375" style="49" customWidth="1"/>
    <col min="12292" max="12292" width="19.28515625" style="49" customWidth="1"/>
    <col min="12293" max="12536" width="9.140625" style="49"/>
    <col min="12537" max="12538" width="0" style="49" hidden="1" customWidth="1"/>
    <col min="12539" max="12539" width="7.85546875" style="49" customWidth="1"/>
    <col min="12540" max="12540" width="70" style="49" customWidth="1"/>
    <col min="12541" max="12546" width="0" style="49" hidden="1" customWidth="1"/>
    <col min="12547" max="12547" width="15.7109375" style="49" customWidth="1"/>
    <col min="12548" max="12548" width="19.28515625" style="49" customWidth="1"/>
    <col min="12549" max="12792" width="9.140625" style="49"/>
    <col min="12793" max="12794" width="0" style="49" hidden="1" customWidth="1"/>
    <col min="12795" max="12795" width="7.85546875" style="49" customWidth="1"/>
    <col min="12796" max="12796" width="70" style="49" customWidth="1"/>
    <col min="12797" max="12802" width="0" style="49" hidden="1" customWidth="1"/>
    <col min="12803" max="12803" width="15.7109375" style="49" customWidth="1"/>
    <col min="12804" max="12804" width="19.28515625" style="49" customWidth="1"/>
    <col min="12805" max="13048" width="9.140625" style="49"/>
    <col min="13049" max="13050" width="0" style="49" hidden="1" customWidth="1"/>
    <col min="13051" max="13051" width="7.85546875" style="49" customWidth="1"/>
    <col min="13052" max="13052" width="70" style="49" customWidth="1"/>
    <col min="13053" max="13058" width="0" style="49" hidden="1" customWidth="1"/>
    <col min="13059" max="13059" width="15.7109375" style="49" customWidth="1"/>
    <col min="13060" max="13060" width="19.28515625" style="49" customWidth="1"/>
    <col min="13061" max="13304" width="9.140625" style="49"/>
    <col min="13305" max="13306" width="0" style="49" hidden="1" customWidth="1"/>
    <col min="13307" max="13307" width="7.85546875" style="49" customWidth="1"/>
    <col min="13308" max="13308" width="70" style="49" customWidth="1"/>
    <col min="13309" max="13314" width="0" style="49" hidden="1" customWidth="1"/>
    <col min="13315" max="13315" width="15.7109375" style="49" customWidth="1"/>
    <col min="13316" max="13316" width="19.28515625" style="49" customWidth="1"/>
    <col min="13317" max="13560" width="9.140625" style="49"/>
    <col min="13561" max="13562" width="0" style="49" hidden="1" customWidth="1"/>
    <col min="13563" max="13563" width="7.85546875" style="49" customWidth="1"/>
    <col min="13564" max="13564" width="70" style="49" customWidth="1"/>
    <col min="13565" max="13570" width="0" style="49" hidden="1" customWidth="1"/>
    <col min="13571" max="13571" width="15.7109375" style="49" customWidth="1"/>
    <col min="13572" max="13572" width="19.28515625" style="49" customWidth="1"/>
    <col min="13573" max="13816" width="9.140625" style="49"/>
    <col min="13817" max="13818" width="0" style="49" hidden="1" customWidth="1"/>
    <col min="13819" max="13819" width="7.85546875" style="49" customWidth="1"/>
    <col min="13820" max="13820" width="70" style="49" customWidth="1"/>
    <col min="13821" max="13826" width="0" style="49" hidden="1" customWidth="1"/>
    <col min="13827" max="13827" width="15.7109375" style="49" customWidth="1"/>
    <col min="13828" max="13828" width="19.28515625" style="49" customWidth="1"/>
    <col min="13829" max="14072" width="9.140625" style="49"/>
    <col min="14073" max="14074" width="0" style="49" hidden="1" customWidth="1"/>
    <col min="14075" max="14075" width="7.85546875" style="49" customWidth="1"/>
    <col min="14076" max="14076" width="70" style="49" customWidth="1"/>
    <col min="14077" max="14082" width="0" style="49" hidden="1" customWidth="1"/>
    <col min="14083" max="14083" width="15.7109375" style="49" customWidth="1"/>
    <col min="14084" max="14084" width="19.28515625" style="49" customWidth="1"/>
    <col min="14085" max="14328" width="9.140625" style="49"/>
    <col min="14329" max="14330" width="0" style="49" hidden="1" customWidth="1"/>
    <col min="14331" max="14331" width="7.85546875" style="49" customWidth="1"/>
    <col min="14332" max="14332" width="70" style="49" customWidth="1"/>
    <col min="14333" max="14338" width="0" style="49" hidden="1" customWidth="1"/>
    <col min="14339" max="14339" width="15.7109375" style="49" customWidth="1"/>
    <col min="14340" max="14340" width="19.28515625" style="49" customWidth="1"/>
    <col min="14341" max="14584" width="9.140625" style="49"/>
    <col min="14585" max="14586" width="0" style="49" hidden="1" customWidth="1"/>
    <col min="14587" max="14587" width="7.85546875" style="49" customWidth="1"/>
    <col min="14588" max="14588" width="70" style="49" customWidth="1"/>
    <col min="14589" max="14594" width="0" style="49" hidden="1" customWidth="1"/>
    <col min="14595" max="14595" width="15.7109375" style="49" customWidth="1"/>
    <col min="14596" max="14596" width="19.28515625" style="49" customWidth="1"/>
    <col min="14597" max="14840" width="9.140625" style="49"/>
    <col min="14841" max="14842" width="0" style="49" hidden="1" customWidth="1"/>
    <col min="14843" max="14843" width="7.85546875" style="49" customWidth="1"/>
    <col min="14844" max="14844" width="70" style="49" customWidth="1"/>
    <col min="14845" max="14850" width="0" style="49" hidden="1" customWidth="1"/>
    <col min="14851" max="14851" width="15.7109375" style="49" customWidth="1"/>
    <col min="14852" max="14852" width="19.28515625" style="49" customWidth="1"/>
    <col min="14853" max="15096" width="9.140625" style="49"/>
    <col min="15097" max="15098" width="0" style="49" hidden="1" customWidth="1"/>
    <col min="15099" max="15099" width="7.85546875" style="49" customWidth="1"/>
    <col min="15100" max="15100" width="70" style="49" customWidth="1"/>
    <col min="15101" max="15106" width="0" style="49" hidden="1" customWidth="1"/>
    <col min="15107" max="15107" width="15.7109375" style="49" customWidth="1"/>
    <col min="15108" max="15108" width="19.28515625" style="49" customWidth="1"/>
    <col min="15109" max="15352" width="9.140625" style="49"/>
    <col min="15353" max="15354" width="0" style="49" hidden="1" customWidth="1"/>
    <col min="15355" max="15355" width="7.85546875" style="49" customWidth="1"/>
    <col min="15356" max="15356" width="70" style="49" customWidth="1"/>
    <col min="15357" max="15362" width="0" style="49" hidden="1" customWidth="1"/>
    <col min="15363" max="15363" width="15.7109375" style="49" customWidth="1"/>
    <col min="15364" max="15364" width="19.28515625" style="49" customWidth="1"/>
    <col min="15365" max="15608" width="9.140625" style="49"/>
    <col min="15609" max="15610" width="0" style="49" hidden="1" customWidth="1"/>
    <col min="15611" max="15611" width="7.85546875" style="49" customWidth="1"/>
    <col min="15612" max="15612" width="70" style="49" customWidth="1"/>
    <col min="15613" max="15618" width="0" style="49" hidden="1" customWidth="1"/>
    <col min="15619" max="15619" width="15.7109375" style="49" customWidth="1"/>
    <col min="15620" max="15620" width="19.28515625" style="49" customWidth="1"/>
    <col min="15621" max="15864" width="9.140625" style="49"/>
    <col min="15865" max="15866" width="0" style="49" hidden="1" customWidth="1"/>
    <col min="15867" max="15867" width="7.85546875" style="49" customWidth="1"/>
    <col min="15868" max="15868" width="70" style="49" customWidth="1"/>
    <col min="15869" max="15874" width="0" style="49" hidden="1" customWidth="1"/>
    <col min="15875" max="15875" width="15.7109375" style="49" customWidth="1"/>
    <col min="15876" max="15876" width="19.28515625" style="49" customWidth="1"/>
    <col min="15877" max="16120" width="9.140625" style="49"/>
    <col min="16121" max="16122" width="0" style="49" hidden="1" customWidth="1"/>
    <col min="16123" max="16123" width="7.85546875" style="49" customWidth="1"/>
    <col min="16124" max="16124" width="70" style="49" customWidth="1"/>
    <col min="16125" max="16130" width="0" style="49" hidden="1" customWidth="1"/>
    <col min="16131" max="16131" width="15.7109375" style="49" customWidth="1"/>
    <col min="16132" max="16132" width="19.28515625" style="49" customWidth="1"/>
    <col min="16133" max="16384" width="9.140625" style="49"/>
  </cols>
  <sheetData>
    <row r="1" spans="1:12" s="2" customFormat="1" ht="20.25" customHeight="1">
      <c r="A1" s="232" t="s">
        <v>31</v>
      </c>
      <c r="B1" s="334" t="s">
        <v>43</v>
      </c>
      <c r="C1" s="335"/>
      <c r="D1" s="335"/>
      <c r="E1" s="335"/>
      <c r="F1" s="335"/>
      <c r="G1" s="335"/>
      <c r="H1" s="336"/>
      <c r="I1" s="298"/>
      <c r="J1" s="298"/>
      <c r="K1" s="445"/>
      <c r="L1" s="446"/>
    </row>
    <row r="2" spans="1:12" s="2" customFormat="1" ht="20.25" customHeight="1">
      <c r="A2" s="233" t="s">
        <v>30</v>
      </c>
      <c r="B2" s="337" t="s">
        <v>147</v>
      </c>
      <c r="C2" s="338"/>
      <c r="D2" s="338"/>
      <c r="E2" s="338"/>
      <c r="F2" s="338"/>
      <c r="G2" s="338"/>
      <c r="H2" s="339"/>
      <c r="I2" s="299"/>
      <c r="J2" s="299"/>
      <c r="K2" s="346"/>
      <c r="L2" s="347"/>
    </row>
    <row r="3" spans="1:12" s="2" customFormat="1" ht="20.25" customHeight="1">
      <c r="A3" s="234" t="s">
        <v>29</v>
      </c>
      <c r="B3" s="337" t="s">
        <v>32</v>
      </c>
      <c r="C3" s="338"/>
      <c r="D3" s="338"/>
      <c r="E3" s="338"/>
      <c r="F3" s="36"/>
      <c r="G3" s="36"/>
      <c r="H3" s="235"/>
      <c r="I3" s="299"/>
      <c r="J3" s="299"/>
      <c r="K3" s="346"/>
      <c r="L3" s="347"/>
    </row>
    <row r="4" spans="1:12" s="2" customFormat="1" ht="20.25" customHeight="1">
      <c r="A4" s="234" t="s">
        <v>47</v>
      </c>
      <c r="B4" s="337" t="s">
        <v>46</v>
      </c>
      <c r="C4" s="338"/>
      <c r="D4" s="338"/>
      <c r="E4" s="338"/>
      <c r="F4" s="36"/>
      <c r="G4" s="36"/>
      <c r="H4" s="236"/>
      <c r="I4" s="299"/>
      <c r="J4" s="299"/>
      <c r="K4" s="346"/>
      <c r="L4" s="347"/>
    </row>
    <row r="5" spans="1:12" s="2" customFormat="1" ht="9" customHeight="1" thickBot="1">
      <c r="A5" s="237"/>
      <c r="B5" s="237"/>
      <c r="C5" s="38"/>
      <c r="D5" s="39"/>
      <c r="E5" s="39"/>
      <c r="F5" s="39"/>
      <c r="G5" s="39"/>
      <c r="H5" s="238"/>
      <c r="I5" s="299"/>
      <c r="J5" s="299"/>
      <c r="K5" s="348"/>
      <c r="L5" s="349"/>
    </row>
    <row r="6" spans="1:12" s="2" customFormat="1" ht="8.25" customHeight="1">
      <c r="A6" s="37"/>
      <c r="B6" s="237"/>
      <c r="C6" s="340" t="s">
        <v>300</v>
      </c>
      <c r="D6" s="341"/>
      <c r="E6" s="341"/>
      <c r="F6" s="341"/>
      <c r="G6" s="341"/>
      <c r="H6" s="341"/>
      <c r="I6" s="341"/>
      <c r="J6" s="341"/>
      <c r="K6" s="341"/>
      <c r="L6" s="342"/>
    </row>
    <row r="7" spans="1:12" ht="15.75" thickBot="1">
      <c r="B7" s="183"/>
      <c r="C7" s="343"/>
      <c r="D7" s="344"/>
      <c r="E7" s="344"/>
      <c r="F7" s="344"/>
      <c r="G7" s="344"/>
      <c r="H7" s="344"/>
      <c r="I7" s="344"/>
      <c r="J7" s="344"/>
      <c r="K7" s="344"/>
      <c r="L7" s="345"/>
    </row>
    <row r="8" spans="1:12" s="53" customFormat="1" ht="18" customHeight="1" thickBot="1">
      <c r="A8" s="350" t="s">
        <v>198</v>
      </c>
      <c r="B8" s="352" t="s">
        <v>199</v>
      </c>
      <c r="C8" s="352" t="s">
        <v>0</v>
      </c>
      <c r="D8" s="354" t="s">
        <v>54</v>
      </c>
      <c r="E8" s="352" t="s">
        <v>200</v>
      </c>
      <c r="F8" s="355" t="s">
        <v>201</v>
      </c>
      <c r="G8" s="356" t="s">
        <v>202</v>
      </c>
      <c r="H8" s="357"/>
      <c r="I8" s="51" t="s">
        <v>203</v>
      </c>
      <c r="J8" s="297" t="s">
        <v>204</v>
      </c>
      <c r="K8" s="300" t="s">
        <v>280</v>
      </c>
      <c r="L8" s="358" t="s">
        <v>56</v>
      </c>
    </row>
    <row r="9" spans="1:12" s="53" customFormat="1" ht="15.75" customHeight="1" thickBot="1">
      <c r="A9" s="351"/>
      <c r="B9" s="353"/>
      <c r="C9" s="352"/>
      <c r="D9" s="354"/>
      <c r="E9" s="352"/>
      <c r="F9" s="355"/>
      <c r="G9" s="241" t="s">
        <v>281</v>
      </c>
      <c r="H9" s="242" t="s">
        <v>55</v>
      </c>
      <c r="I9" s="242" t="s">
        <v>282</v>
      </c>
      <c r="J9" s="241" t="s">
        <v>283</v>
      </c>
      <c r="K9" s="301" t="s">
        <v>284</v>
      </c>
      <c r="L9" s="359"/>
    </row>
    <row r="10" spans="1:12" s="53" customFormat="1" ht="15.75" thickBot="1">
      <c r="A10" s="55"/>
      <c r="B10" s="56"/>
      <c r="C10" s="243">
        <v>1</v>
      </c>
      <c r="D10" s="244" t="s">
        <v>57</v>
      </c>
      <c r="E10" s="170"/>
      <c r="F10" s="245"/>
      <c r="G10" s="246"/>
      <c r="H10" s="246"/>
      <c r="I10" s="246"/>
      <c r="J10" s="246"/>
      <c r="K10" s="174">
        <f>'PLANILHA ANALÍTICA'!L9</f>
        <v>0</v>
      </c>
      <c r="L10" s="247" t="e">
        <f>K10/$H$84</f>
        <v>#REF!</v>
      </c>
    </row>
    <row r="11" spans="1:12" s="70" customFormat="1" ht="16.5" hidden="1" customHeight="1">
      <c r="A11" s="248"/>
      <c r="B11" s="249"/>
      <c r="C11" s="250" t="s">
        <v>1</v>
      </c>
      <c r="D11" s="251" t="s">
        <v>58</v>
      </c>
      <c r="E11" s="252"/>
      <c r="F11" s="253"/>
      <c r="G11" s="254"/>
      <c r="H11" s="254"/>
      <c r="I11" s="254"/>
      <c r="J11" s="254"/>
      <c r="K11" s="255" t="e">
        <f>SUM(#REF!)</f>
        <v>#REF!</v>
      </c>
      <c r="L11" s="256"/>
    </row>
    <row r="12" spans="1:12" s="53" customFormat="1" ht="15.75" hidden="1" customHeight="1">
      <c r="A12" s="71" t="s">
        <v>209</v>
      </c>
      <c r="B12" s="72" t="s">
        <v>210</v>
      </c>
      <c r="C12" s="91" t="s">
        <v>59</v>
      </c>
      <c r="D12" s="80" t="s">
        <v>60</v>
      </c>
      <c r="E12" s="91" t="s">
        <v>9</v>
      </c>
      <c r="F12" s="92">
        <f>30*4</f>
        <v>120</v>
      </c>
      <c r="G12" s="83">
        <v>147.72</v>
      </c>
      <c r="H12" s="83">
        <f>G12*F12</f>
        <v>17726.400000000001</v>
      </c>
      <c r="I12" s="83"/>
      <c r="J12" s="83" t="e">
        <f>(G12*#REF!)+G12</f>
        <v>#REF!</v>
      </c>
      <c r="K12" s="83"/>
      <c r="L12" s="257"/>
    </row>
    <row r="13" spans="1:12" s="53" customFormat="1" ht="15.75" hidden="1" customHeight="1">
      <c r="A13" s="77" t="s">
        <v>212</v>
      </c>
      <c r="B13" s="72" t="s">
        <v>210</v>
      </c>
      <c r="C13" s="91" t="s">
        <v>61</v>
      </c>
      <c r="D13" s="80" t="s">
        <v>213</v>
      </c>
      <c r="E13" s="91" t="s">
        <v>9</v>
      </c>
      <c r="F13" s="92">
        <f>F12</f>
        <v>120</v>
      </c>
      <c r="G13" s="83">
        <v>93.86</v>
      </c>
      <c r="H13" s="83">
        <f>G13*F13</f>
        <v>11263.2</v>
      </c>
      <c r="I13" s="83"/>
      <c r="J13" s="83" t="e">
        <f>(G13*#REF!)+G13</f>
        <v>#REF!</v>
      </c>
      <c r="K13" s="83"/>
      <c r="L13" s="257"/>
    </row>
    <row r="14" spans="1:12" s="53" customFormat="1" ht="15.75" hidden="1" customHeight="1">
      <c r="A14" s="79" t="s">
        <v>214</v>
      </c>
      <c r="B14" s="72" t="s">
        <v>210</v>
      </c>
      <c r="C14" s="91" t="s">
        <v>63</v>
      </c>
      <c r="D14" s="80" t="s">
        <v>62</v>
      </c>
      <c r="E14" s="91" t="s">
        <v>9</v>
      </c>
      <c r="F14" s="92">
        <f>(22*6)*5</f>
        <v>660</v>
      </c>
      <c r="G14" s="83">
        <f>[1]COMPOSIÇÃO!J8</f>
        <v>51.87</v>
      </c>
      <c r="H14" s="83">
        <f>G14*F14</f>
        <v>34234.199999999997</v>
      </c>
      <c r="I14" s="83"/>
      <c r="J14" s="83" t="e">
        <f>(G14*#REF!)+G14</f>
        <v>#REF!</v>
      </c>
      <c r="K14" s="83"/>
      <c r="L14" s="257"/>
    </row>
    <row r="15" spans="1:12" s="53" customFormat="1" ht="24" hidden="1" customHeight="1">
      <c r="A15" s="258" t="s">
        <v>221</v>
      </c>
      <c r="B15" s="259"/>
      <c r="C15" s="91" t="s">
        <v>216</v>
      </c>
      <c r="D15" s="80" t="s">
        <v>64</v>
      </c>
      <c r="E15" s="91" t="s">
        <v>65</v>
      </c>
      <c r="F15" s="92">
        <v>2</v>
      </c>
      <c r="G15" s="83">
        <v>233.94</v>
      </c>
      <c r="H15" s="83">
        <f>F15*G15</f>
        <v>467.88</v>
      </c>
      <c r="I15" s="83"/>
      <c r="J15" s="83" t="e">
        <f>(G15*#REF!)+G15</f>
        <v>#REF!</v>
      </c>
      <c r="K15" s="83"/>
      <c r="L15" s="257"/>
    </row>
    <row r="16" spans="1:12" s="53" customFormat="1" ht="15" hidden="1" customHeight="1">
      <c r="A16" s="84"/>
      <c r="B16" s="91"/>
      <c r="C16" s="94"/>
      <c r="D16" s="260"/>
      <c r="E16" s="94"/>
      <c r="F16" s="96"/>
      <c r="G16" s="97"/>
      <c r="H16" s="97"/>
      <c r="I16" s="97"/>
      <c r="J16" s="97"/>
      <c r="K16" s="98"/>
      <c r="L16" s="99"/>
    </row>
    <row r="17" spans="1:12" s="53" customFormat="1" ht="15.75" hidden="1" customHeight="1">
      <c r="A17" s="261"/>
      <c r="B17" s="262"/>
      <c r="C17" s="263"/>
      <c r="D17" s="264"/>
      <c r="E17" s="265"/>
      <c r="F17" s="265"/>
      <c r="G17" s="265"/>
      <c r="H17" s="265"/>
      <c r="I17" s="265"/>
      <c r="J17" s="265"/>
      <c r="K17" s="265"/>
      <c r="L17" s="266"/>
    </row>
    <row r="18" spans="1:12" s="70" customFormat="1" ht="16.5" hidden="1" customHeight="1">
      <c r="A18" s="248"/>
      <c r="B18" s="249"/>
      <c r="C18" s="250" t="s">
        <v>2</v>
      </c>
      <c r="D18" s="251" t="s">
        <v>66</v>
      </c>
      <c r="E18" s="252"/>
      <c r="F18" s="253"/>
      <c r="G18" s="254"/>
      <c r="H18" s="254"/>
      <c r="I18" s="254"/>
      <c r="J18" s="254"/>
      <c r="K18" s="255" t="e">
        <f>SUM(#REF!)</f>
        <v>#REF!</v>
      </c>
      <c r="L18" s="256"/>
    </row>
    <row r="19" spans="1:12" s="53" customFormat="1" ht="26.25" hidden="1" customHeight="1">
      <c r="A19" s="102" t="s">
        <v>223</v>
      </c>
      <c r="B19" s="72" t="s">
        <v>210</v>
      </c>
      <c r="C19" s="91" t="s">
        <v>67</v>
      </c>
      <c r="D19" s="267" t="s">
        <v>224</v>
      </c>
      <c r="E19" s="91" t="s">
        <v>42</v>
      </c>
      <c r="F19" s="92">
        <f>10+33+20</f>
        <v>63</v>
      </c>
      <c r="G19" s="83">
        <f>[1]COMPOSIÇÃO!J16</f>
        <v>84.314999999999998</v>
      </c>
      <c r="H19" s="83">
        <f t="shared" ref="H19:H25" si="0">G19*F19</f>
        <v>5311.8450000000003</v>
      </c>
      <c r="I19" s="83"/>
      <c r="J19" s="83" t="e">
        <f>(G19*#REF!)+G19</f>
        <v>#REF!</v>
      </c>
      <c r="K19" s="83"/>
      <c r="L19" s="257"/>
    </row>
    <row r="20" spans="1:12" s="53" customFormat="1" ht="15.75" hidden="1" customHeight="1">
      <c r="A20" s="102" t="s">
        <v>225</v>
      </c>
      <c r="B20" s="72" t="s">
        <v>210</v>
      </c>
      <c r="C20" s="91" t="s">
        <v>68</v>
      </c>
      <c r="D20" s="268" t="s">
        <v>226</v>
      </c>
      <c r="E20" s="91" t="s">
        <v>65</v>
      </c>
      <c r="F20" s="92">
        <f>2+11</f>
        <v>13</v>
      </c>
      <c r="G20" s="83">
        <f>[1]COMPOSIÇÃO!J21</f>
        <v>133.12</v>
      </c>
      <c r="H20" s="83">
        <f t="shared" si="0"/>
        <v>1730.56</v>
      </c>
      <c r="I20" s="83"/>
      <c r="J20" s="83" t="e">
        <f>(G20*#REF!)+G20</f>
        <v>#REF!</v>
      </c>
      <c r="K20" s="83"/>
      <c r="L20" s="257"/>
    </row>
    <row r="21" spans="1:12" s="53" customFormat="1" ht="15.75" hidden="1" customHeight="1">
      <c r="A21" s="104" t="s">
        <v>227</v>
      </c>
      <c r="B21" s="72" t="s">
        <v>210</v>
      </c>
      <c r="C21" s="91" t="s">
        <v>69</v>
      </c>
      <c r="D21" s="269" t="s">
        <v>70</v>
      </c>
      <c r="E21" s="91" t="s">
        <v>8</v>
      </c>
      <c r="F21" s="92">
        <f>8.2+6+6</f>
        <v>20.2</v>
      </c>
      <c r="G21" s="83">
        <f>[1]COMPOSIÇÃO!J26</f>
        <v>7.7249050000000006</v>
      </c>
      <c r="H21" s="83">
        <f t="shared" si="0"/>
        <v>156.043081</v>
      </c>
      <c r="I21" s="83"/>
      <c r="J21" s="83" t="e">
        <f>(G21*#REF!)+G21</f>
        <v>#REF!</v>
      </c>
      <c r="K21" s="83"/>
      <c r="L21" s="257"/>
    </row>
    <row r="22" spans="1:12" s="53" customFormat="1" ht="15.75" hidden="1" customHeight="1">
      <c r="A22" s="104" t="s">
        <v>228</v>
      </c>
      <c r="B22" s="72" t="s">
        <v>210</v>
      </c>
      <c r="C22" s="91" t="s">
        <v>71</v>
      </c>
      <c r="D22" s="270" t="s">
        <v>72</v>
      </c>
      <c r="E22" s="91" t="s">
        <v>42</v>
      </c>
      <c r="F22" s="92">
        <v>80</v>
      </c>
      <c r="G22" s="83">
        <f>[1]COMPOSIÇÃO!J31</f>
        <v>4.8729180000000003</v>
      </c>
      <c r="H22" s="83">
        <f t="shared" si="0"/>
        <v>389.83344</v>
      </c>
      <c r="I22" s="83"/>
      <c r="J22" s="83" t="e">
        <f>(G22*#REF!)+G22</f>
        <v>#REF!</v>
      </c>
      <c r="K22" s="83"/>
      <c r="L22" s="257"/>
    </row>
    <row r="23" spans="1:12" s="53" customFormat="1" ht="15.75" hidden="1" customHeight="1">
      <c r="A23" s="107"/>
      <c r="B23" s="91" t="s">
        <v>285</v>
      </c>
      <c r="C23" s="91" t="s">
        <v>73</v>
      </c>
      <c r="D23" s="270" t="s">
        <v>74</v>
      </c>
      <c r="E23" s="91" t="s">
        <v>42</v>
      </c>
      <c r="F23" s="92">
        <f>380+496</f>
        <v>876</v>
      </c>
      <c r="G23" s="83">
        <f>[1]COMPOSIÇÃO!I34</f>
        <v>10.925000000000001</v>
      </c>
      <c r="H23" s="83">
        <f t="shared" si="0"/>
        <v>9570.3000000000011</v>
      </c>
      <c r="I23" s="83"/>
      <c r="J23" s="83" t="e">
        <f>(G23*#REF!)+G23</f>
        <v>#REF!</v>
      </c>
      <c r="K23" s="83"/>
      <c r="L23" s="257"/>
    </row>
    <row r="24" spans="1:12" s="109" customFormat="1" ht="26.25" hidden="1" customHeight="1">
      <c r="A24" s="107" t="s">
        <v>286</v>
      </c>
      <c r="B24" s="91" t="s">
        <v>287</v>
      </c>
      <c r="C24" s="91" t="s">
        <v>75</v>
      </c>
      <c r="D24" s="108" t="s">
        <v>76</v>
      </c>
      <c r="E24" s="91" t="s">
        <v>8</v>
      </c>
      <c r="F24" s="92">
        <v>20</v>
      </c>
      <c r="G24" s="83" t="e">
        <f>[1]COMPOSIÇÃO!#REF!+[1]COMPOSIÇÃO!#REF!</f>
        <v>#REF!</v>
      </c>
      <c r="H24" s="83" t="e">
        <f t="shared" si="0"/>
        <v>#REF!</v>
      </c>
      <c r="I24" s="83"/>
      <c r="J24" s="83" t="e">
        <f>(G24*#REF!)+G24</f>
        <v>#REF!</v>
      </c>
      <c r="K24" s="83"/>
      <c r="L24" s="257"/>
    </row>
    <row r="25" spans="1:12" s="109" customFormat="1" ht="15.75" hidden="1" customHeight="1">
      <c r="A25" s="107" t="s">
        <v>223</v>
      </c>
      <c r="B25" s="91" t="s">
        <v>210</v>
      </c>
      <c r="C25" s="85" t="s">
        <v>71</v>
      </c>
      <c r="D25" s="108" t="s">
        <v>77</v>
      </c>
      <c r="E25" s="91" t="s">
        <v>42</v>
      </c>
      <c r="F25" s="92">
        <v>23</v>
      </c>
      <c r="G25" s="83">
        <v>21.12</v>
      </c>
      <c r="H25" s="83">
        <f t="shared" si="0"/>
        <v>485.76000000000005</v>
      </c>
      <c r="I25" s="83"/>
      <c r="J25" s="83" t="e">
        <f>(G25*#REF!)+G25</f>
        <v>#REF!</v>
      </c>
      <c r="K25" s="83"/>
      <c r="L25" s="257"/>
    </row>
    <row r="26" spans="1:12" s="53" customFormat="1" ht="15.75" hidden="1" customHeight="1">
      <c r="A26" s="261"/>
      <c r="B26" s="262"/>
      <c r="C26" s="263"/>
      <c r="D26" s="264"/>
      <c r="E26" s="265"/>
      <c r="F26" s="265"/>
      <c r="G26" s="265"/>
      <c r="H26" s="265"/>
      <c r="I26" s="265"/>
      <c r="J26" s="265"/>
      <c r="K26" s="265"/>
      <c r="L26" s="266"/>
    </row>
    <row r="27" spans="1:12" s="53" customFormat="1" ht="15.75" thickBot="1">
      <c r="A27" s="114"/>
      <c r="B27" s="56"/>
      <c r="C27" s="243">
        <v>2</v>
      </c>
      <c r="D27" s="244" t="s">
        <v>78</v>
      </c>
      <c r="E27" s="170"/>
      <c r="F27" s="172"/>
      <c r="G27" s="173"/>
      <c r="H27" s="173"/>
      <c r="I27" s="173"/>
      <c r="J27" s="173"/>
      <c r="K27" s="174">
        <f>'PLANILHA ANALÍTICA'!L28</f>
        <v>0</v>
      </c>
      <c r="L27" s="247" t="e">
        <f>K27/$H$84</f>
        <v>#REF!</v>
      </c>
    </row>
    <row r="28" spans="1:12" s="117" customFormat="1" ht="15.75" hidden="1" customHeight="1">
      <c r="A28" s="248"/>
      <c r="B28" s="249"/>
      <c r="C28" s="250" t="s">
        <v>3</v>
      </c>
      <c r="D28" s="251" t="s">
        <v>79</v>
      </c>
      <c r="E28" s="252"/>
      <c r="F28" s="253"/>
      <c r="G28" s="254"/>
      <c r="H28" s="254"/>
      <c r="I28" s="254"/>
      <c r="J28" s="254"/>
      <c r="K28" s="255" t="e">
        <f>SUM(#REF!)</f>
        <v>#REF!</v>
      </c>
      <c r="L28" s="256"/>
    </row>
    <row r="29" spans="1:12" s="89" customFormat="1" ht="26.25" hidden="1" customHeight="1">
      <c r="A29" s="71" t="s">
        <v>225</v>
      </c>
      <c r="B29" s="72" t="s">
        <v>210</v>
      </c>
      <c r="C29" s="91" t="s">
        <v>80</v>
      </c>
      <c r="D29" s="269" t="s">
        <v>81</v>
      </c>
      <c r="E29" s="91" t="s">
        <v>42</v>
      </c>
      <c r="F29" s="92">
        <f>50+80+10</f>
        <v>140</v>
      </c>
      <c r="G29" s="83">
        <f>[1]COMPOSIÇÃO!K55</f>
        <v>105.402952</v>
      </c>
      <c r="H29" s="83">
        <f t="shared" ref="H29:H36" si="1">G29*F29</f>
        <v>14756.413280000001</v>
      </c>
      <c r="I29" s="83"/>
      <c r="J29" s="83" t="e">
        <f>(G29*#REF!)+G29</f>
        <v>#REF!</v>
      </c>
      <c r="K29" s="83"/>
      <c r="L29" s="257"/>
    </row>
    <row r="30" spans="1:12" s="89" customFormat="1" ht="26.25" hidden="1" customHeight="1">
      <c r="A30" s="107" t="s">
        <v>288</v>
      </c>
      <c r="B30" s="91" t="s">
        <v>287</v>
      </c>
      <c r="C30" s="91" t="s">
        <v>82</v>
      </c>
      <c r="D30" s="269" t="s">
        <v>83</v>
      </c>
      <c r="E30" s="91" t="s">
        <v>65</v>
      </c>
      <c r="F30" s="92">
        <v>10</v>
      </c>
      <c r="G30" s="83" t="e">
        <f>[1]COMPOSIÇÃO!J58+[1]COMPOSIÇÃO!J59+[1]COMPOSIÇÃO!K60+[1]COMPOSIÇÃO!K61+[1]COMPOSIÇÃO!#REF!+[1]COMPOSIÇÃO!#REF!</f>
        <v>#REF!</v>
      </c>
      <c r="H30" s="83" t="e">
        <f t="shared" si="1"/>
        <v>#REF!</v>
      </c>
      <c r="I30" s="83"/>
      <c r="J30" s="83" t="e">
        <f>(G30*#REF!)+G30</f>
        <v>#REF!</v>
      </c>
      <c r="K30" s="83"/>
      <c r="L30" s="257"/>
    </row>
    <row r="31" spans="1:12" s="89" customFormat="1" ht="13.5" hidden="1" customHeight="1">
      <c r="A31" s="107" t="s">
        <v>289</v>
      </c>
      <c r="B31" s="91" t="s">
        <v>287</v>
      </c>
      <c r="C31" s="91" t="s">
        <v>84</v>
      </c>
      <c r="D31" s="269" t="s">
        <v>85</v>
      </c>
      <c r="E31" s="91" t="s">
        <v>65</v>
      </c>
      <c r="F31" s="92">
        <v>1</v>
      </c>
      <c r="G31" s="83" t="e">
        <f>[1]COMPOSIÇÃO!#REF!</f>
        <v>#REF!</v>
      </c>
      <c r="H31" s="83" t="e">
        <f t="shared" si="1"/>
        <v>#REF!</v>
      </c>
      <c r="I31" s="83"/>
      <c r="J31" s="83" t="e">
        <f>(G31*#REF!)+G31</f>
        <v>#REF!</v>
      </c>
      <c r="K31" s="83"/>
      <c r="L31" s="257"/>
    </row>
    <row r="32" spans="1:12" s="89" customFormat="1" ht="18.75" hidden="1" customHeight="1">
      <c r="A32" s="164" t="s">
        <v>285</v>
      </c>
      <c r="B32" s="165" t="str">
        <f>'[1]Cotação Divisórias'!B6</f>
        <v>MDA DIVISÓRIAS</v>
      </c>
      <c r="C32" s="91" t="s">
        <v>86</v>
      </c>
      <c r="D32" s="271" t="s">
        <v>87</v>
      </c>
      <c r="E32" s="91" t="s">
        <v>42</v>
      </c>
      <c r="F32" s="92">
        <f>115-30</f>
        <v>85</v>
      </c>
      <c r="G32" s="83">
        <f>'[1]Cotação Divisórias'!E6</f>
        <v>1350</v>
      </c>
      <c r="H32" s="83">
        <f t="shared" si="1"/>
        <v>114750</v>
      </c>
      <c r="I32" s="50" t="s">
        <v>154</v>
      </c>
      <c r="J32" s="83" t="e">
        <f>(G32*#REF!)+G32</f>
        <v>#REF!</v>
      </c>
      <c r="K32" s="83"/>
      <c r="L32" s="257"/>
    </row>
    <row r="33" spans="1:12" s="89" customFormat="1" ht="16.5" hidden="1" customHeight="1">
      <c r="A33" s="164" t="s">
        <v>285</v>
      </c>
      <c r="B33" s="165" t="str">
        <f>B32</f>
        <v>MDA DIVISÓRIAS</v>
      </c>
      <c r="C33" s="91" t="s">
        <v>88</v>
      </c>
      <c r="D33" s="271" t="s">
        <v>89</v>
      </c>
      <c r="E33" s="91" t="s">
        <v>42</v>
      </c>
      <c r="F33" s="92">
        <f>30+25</f>
        <v>55</v>
      </c>
      <c r="G33" s="83">
        <f>'[1]Cotação Divisórias'!E34</f>
        <v>1350</v>
      </c>
      <c r="H33" s="83">
        <f t="shared" si="1"/>
        <v>74250</v>
      </c>
      <c r="I33" s="50" t="s">
        <v>154</v>
      </c>
      <c r="J33" s="83" t="e">
        <f>(G33*#REF!)+G33</f>
        <v>#REF!</v>
      </c>
      <c r="K33" s="83"/>
      <c r="L33" s="257"/>
    </row>
    <row r="34" spans="1:12" s="89" customFormat="1" ht="13.5" hidden="1" customHeight="1">
      <c r="A34" s="124" t="s">
        <v>290</v>
      </c>
      <c r="B34" s="91" t="s">
        <v>287</v>
      </c>
      <c r="C34" s="91" t="s">
        <v>90</v>
      </c>
      <c r="D34" s="272" t="s">
        <v>91</v>
      </c>
      <c r="E34" s="91" t="s">
        <v>42</v>
      </c>
      <c r="F34" s="92">
        <v>80</v>
      </c>
      <c r="G34" s="83">
        <v>110.96</v>
      </c>
      <c r="H34" s="83">
        <f t="shared" si="1"/>
        <v>8876.7999999999993</v>
      </c>
      <c r="I34" s="83"/>
      <c r="J34" s="83" t="e">
        <f>(G34*#REF!)+G34</f>
        <v>#REF!</v>
      </c>
      <c r="K34" s="83"/>
      <c r="L34" s="257"/>
    </row>
    <row r="35" spans="1:12" s="126" customFormat="1" ht="13.5" hidden="1" customHeight="1">
      <c r="A35" s="84" t="s">
        <v>242</v>
      </c>
      <c r="B35" s="91" t="s">
        <v>210</v>
      </c>
      <c r="C35" s="91" t="s">
        <v>92</v>
      </c>
      <c r="D35" s="270" t="s">
        <v>93</v>
      </c>
      <c r="E35" s="91" t="s">
        <v>42</v>
      </c>
      <c r="F35" s="92">
        <f>F29*2</f>
        <v>280</v>
      </c>
      <c r="G35" s="83">
        <f>[1]COMPOSIÇÃO!K78</f>
        <v>15.465903000000001</v>
      </c>
      <c r="H35" s="83">
        <f t="shared" si="1"/>
        <v>4330.4528399999999</v>
      </c>
      <c r="I35" s="83"/>
      <c r="J35" s="83" t="e">
        <f>(G35*#REF!)+G35</f>
        <v>#REF!</v>
      </c>
      <c r="K35" s="83"/>
      <c r="L35" s="257"/>
    </row>
    <row r="36" spans="1:12" s="127" customFormat="1" ht="13.5" hidden="1" customHeight="1">
      <c r="A36" s="84" t="s">
        <v>243</v>
      </c>
      <c r="B36" s="91" t="s">
        <v>210</v>
      </c>
      <c r="C36" s="91" t="s">
        <v>94</v>
      </c>
      <c r="D36" s="80" t="s">
        <v>95</v>
      </c>
      <c r="E36" s="91" t="s">
        <v>42</v>
      </c>
      <c r="F36" s="92">
        <f>F29*2*2</f>
        <v>560</v>
      </c>
      <c r="G36" s="83">
        <f>[1]COMPOSIÇÃO!K84</f>
        <v>13.2683</v>
      </c>
      <c r="H36" s="83">
        <f t="shared" si="1"/>
        <v>7430.2479999999996</v>
      </c>
      <c r="I36" s="83"/>
      <c r="J36" s="83" t="e">
        <f>(G36*#REF!)+G36</f>
        <v>#REF!</v>
      </c>
      <c r="K36" s="83"/>
      <c r="L36" s="257"/>
    </row>
    <row r="37" spans="1:12" s="126" customFormat="1" ht="13.5" hidden="1" customHeight="1">
      <c r="A37" s="128"/>
      <c r="B37" s="129"/>
      <c r="C37" s="273"/>
      <c r="D37" s="274"/>
      <c r="E37" s="85"/>
      <c r="F37" s="88"/>
      <c r="G37" s="112"/>
      <c r="H37" s="112"/>
      <c r="I37" s="112"/>
      <c r="J37" s="112"/>
      <c r="K37" s="151"/>
      <c r="L37" s="275"/>
    </row>
    <row r="38" spans="1:12" s="126" customFormat="1" ht="13.5" hidden="1" customHeight="1">
      <c r="A38" s="248"/>
      <c r="B38" s="249"/>
      <c r="C38" s="250" t="s">
        <v>4</v>
      </c>
      <c r="D38" s="251" t="s">
        <v>96</v>
      </c>
      <c r="E38" s="252"/>
      <c r="F38" s="253"/>
      <c r="G38" s="254"/>
      <c r="H38" s="254"/>
      <c r="I38" s="254"/>
      <c r="J38" s="254"/>
      <c r="K38" s="276" t="e">
        <f>SUM(#REF!)</f>
        <v>#REF!</v>
      </c>
      <c r="L38" s="277"/>
    </row>
    <row r="39" spans="1:12" s="126" customFormat="1" ht="26.25" hidden="1" customHeight="1">
      <c r="A39" s="137" t="s">
        <v>237</v>
      </c>
      <c r="B39" s="278" t="s">
        <v>291</v>
      </c>
      <c r="C39" s="85" t="s">
        <v>97</v>
      </c>
      <c r="D39" s="279" t="s">
        <v>98</v>
      </c>
      <c r="E39" s="85" t="s">
        <v>42</v>
      </c>
      <c r="F39" s="88">
        <v>500</v>
      </c>
      <c r="G39" s="112">
        <v>354.43</v>
      </c>
      <c r="H39" s="112">
        <f>G39*F39</f>
        <v>177215</v>
      </c>
      <c r="I39" s="50" t="s">
        <v>154</v>
      </c>
      <c r="J39" s="83" t="e">
        <f>(G39*#REF!)+G39</f>
        <v>#REF!</v>
      </c>
      <c r="K39" s="112"/>
      <c r="L39" s="280"/>
    </row>
    <row r="40" spans="1:12" s="89" customFormat="1" ht="26.25" hidden="1" customHeight="1">
      <c r="A40" s="120" t="s">
        <v>237</v>
      </c>
      <c r="B40" s="278" t="s">
        <v>291</v>
      </c>
      <c r="C40" s="85" t="s">
        <v>99</v>
      </c>
      <c r="D40" s="279" t="s">
        <v>100</v>
      </c>
      <c r="E40" s="85" t="s">
        <v>42</v>
      </c>
      <c r="F40" s="88">
        <v>400</v>
      </c>
      <c r="G40" s="112">
        <v>354.43</v>
      </c>
      <c r="H40" s="112">
        <f>G40*F40</f>
        <v>141772</v>
      </c>
      <c r="I40" s="50" t="s">
        <v>154</v>
      </c>
      <c r="J40" s="83" t="e">
        <f>(G40*#REF!)+G40</f>
        <v>#REF!</v>
      </c>
      <c r="K40" s="112"/>
      <c r="L40" s="280"/>
    </row>
    <row r="41" spans="1:12" s="89" customFormat="1" ht="13.5" hidden="1" customHeight="1">
      <c r="A41" s="120" t="s">
        <v>237</v>
      </c>
      <c r="B41" s="278" t="s">
        <v>291</v>
      </c>
      <c r="C41" s="85" t="s">
        <v>101</v>
      </c>
      <c r="D41" s="281" t="s">
        <v>102</v>
      </c>
      <c r="E41" s="85" t="s">
        <v>5</v>
      </c>
      <c r="F41" s="88">
        <v>200</v>
      </c>
      <c r="G41" s="112">
        <v>27.17</v>
      </c>
      <c r="H41" s="112">
        <f>G41*F41</f>
        <v>5434</v>
      </c>
      <c r="I41" s="112"/>
      <c r="J41" s="83" t="e">
        <f>(G41*#REF!)+G41</f>
        <v>#REF!</v>
      </c>
      <c r="K41" s="112"/>
      <c r="L41" s="280"/>
    </row>
    <row r="42" spans="1:12" s="89" customFormat="1" ht="13.5" hidden="1" customHeight="1">
      <c r="A42" s="143" t="s">
        <v>225</v>
      </c>
      <c r="B42" s="85" t="s">
        <v>210</v>
      </c>
      <c r="C42" s="85" t="s">
        <v>103</v>
      </c>
      <c r="D42" s="279" t="s">
        <v>104</v>
      </c>
      <c r="E42" s="85" t="s">
        <v>42</v>
      </c>
      <c r="F42" s="88">
        <v>30</v>
      </c>
      <c r="G42" s="112">
        <v>126.89</v>
      </c>
      <c r="H42" s="112">
        <f>G42*F42</f>
        <v>3806.7</v>
      </c>
      <c r="I42" s="112"/>
      <c r="J42" s="83" t="e">
        <f>(G42*#REF!)+G42</f>
        <v>#REF!</v>
      </c>
      <c r="K42" s="112"/>
      <c r="L42" s="280"/>
    </row>
    <row r="43" spans="1:12" s="89" customFormat="1" ht="13.5" hidden="1" customHeight="1">
      <c r="A43" s="145"/>
      <c r="B43" s="129"/>
      <c r="C43" s="273"/>
      <c r="D43" s="279"/>
      <c r="E43" s="85"/>
      <c r="F43" s="88"/>
      <c r="G43" s="112"/>
      <c r="H43" s="112"/>
      <c r="I43" s="112"/>
      <c r="J43" s="112"/>
      <c r="K43" s="151"/>
      <c r="L43" s="275"/>
    </row>
    <row r="44" spans="1:12" s="127" customFormat="1" ht="13.5" thickBot="1">
      <c r="A44" s="114"/>
      <c r="B44" s="56"/>
      <c r="C44" s="243">
        <v>3</v>
      </c>
      <c r="D44" s="244" t="s">
        <v>105</v>
      </c>
      <c r="E44" s="170"/>
      <c r="F44" s="172"/>
      <c r="G44" s="173"/>
      <c r="H44" s="173"/>
      <c r="I44" s="173"/>
      <c r="J44" s="173"/>
      <c r="K44" s="174">
        <f>'PLANILHA ANALÍTICA'!L46</f>
        <v>0</v>
      </c>
      <c r="L44" s="247" t="e">
        <f>K44/$H$84</f>
        <v>#REF!</v>
      </c>
    </row>
    <row r="45" spans="1:12" s="89" customFormat="1" ht="12.75" hidden="1" customHeight="1">
      <c r="A45" s="71" t="s">
        <v>230</v>
      </c>
      <c r="B45" s="91" t="s">
        <v>210</v>
      </c>
      <c r="C45" s="91" t="s">
        <v>6</v>
      </c>
      <c r="D45" s="282" t="s">
        <v>106</v>
      </c>
      <c r="E45" s="91" t="s">
        <v>65</v>
      </c>
      <c r="F45" s="92">
        <v>37</v>
      </c>
      <c r="G45" s="83">
        <f>[1]COMPOSIÇÃO!J97</f>
        <v>60.545000000000002</v>
      </c>
      <c r="H45" s="83">
        <f>G45*F45</f>
        <v>2240.165</v>
      </c>
      <c r="I45" s="83"/>
      <c r="J45" s="83" t="e">
        <f>(G45*#REF!)+G45</f>
        <v>#REF!</v>
      </c>
      <c r="K45" s="167"/>
      <c r="L45" s="168"/>
    </row>
    <row r="46" spans="1:12" s="89" customFormat="1" ht="12.75" hidden="1" customHeight="1">
      <c r="A46" s="84"/>
      <c r="B46" s="91" t="s">
        <v>237</v>
      </c>
      <c r="C46" s="91" t="s">
        <v>7</v>
      </c>
      <c r="D46" s="282" t="s">
        <v>107</v>
      </c>
      <c r="E46" s="91" t="s">
        <v>65</v>
      </c>
      <c r="F46" s="92">
        <v>3</v>
      </c>
      <c r="G46" s="83">
        <v>2450</v>
      </c>
      <c r="H46" s="83">
        <f>G46*F46</f>
        <v>7350</v>
      </c>
      <c r="I46" s="83"/>
      <c r="J46" s="83" t="e">
        <f>(G46*#REF!)+G46</f>
        <v>#REF!</v>
      </c>
      <c r="K46" s="167"/>
      <c r="L46" s="168"/>
    </row>
    <row r="47" spans="1:12" s="89" customFormat="1" ht="13.5" hidden="1" customHeight="1">
      <c r="A47" s="84"/>
      <c r="B47" s="91"/>
      <c r="C47" s="91"/>
      <c r="D47" s="282"/>
      <c r="E47" s="91"/>
      <c r="F47" s="92"/>
      <c r="G47" s="83"/>
      <c r="H47" s="83"/>
      <c r="I47" s="83"/>
      <c r="J47" s="83"/>
      <c r="K47" s="167"/>
      <c r="L47" s="168"/>
    </row>
    <row r="48" spans="1:12" s="89" customFormat="1" ht="13.5" thickBot="1">
      <c r="A48" s="157"/>
      <c r="B48" s="158"/>
      <c r="C48" s="243">
        <v>4</v>
      </c>
      <c r="D48" s="244" t="s">
        <v>10</v>
      </c>
      <c r="E48" s="170"/>
      <c r="F48" s="172"/>
      <c r="G48" s="173"/>
      <c r="H48" s="173"/>
      <c r="I48" s="173"/>
      <c r="J48" s="173"/>
      <c r="K48" s="174">
        <f>'PLANILHA ANALÍTICA'!L50</f>
        <v>0</v>
      </c>
      <c r="L48" s="247" t="e">
        <f>K48/$H$84</f>
        <v>#REF!</v>
      </c>
    </row>
    <row r="49" spans="1:12" s="89" customFormat="1" ht="13.5" hidden="1" customHeight="1">
      <c r="A49" s="84" t="s">
        <v>292</v>
      </c>
      <c r="B49" s="283" t="s">
        <v>210</v>
      </c>
      <c r="C49" s="164" t="s">
        <v>11</v>
      </c>
      <c r="D49" s="282" t="s">
        <v>108</v>
      </c>
      <c r="E49" s="91" t="s">
        <v>109</v>
      </c>
      <c r="F49" s="92">
        <v>0.3</v>
      </c>
      <c r="G49" s="83">
        <v>4917.5</v>
      </c>
      <c r="H49" s="83">
        <f t="shared" ref="H49:H71" si="2">G49*F49</f>
        <v>1475.25</v>
      </c>
      <c r="I49" s="83"/>
      <c r="J49" s="83" t="e">
        <f>(G49*#REF!)+G49</f>
        <v>#REF!</v>
      </c>
      <c r="K49" s="83"/>
      <c r="L49" s="257"/>
    </row>
    <row r="50" spans="1:12" s="89" customFormat="1" ht="13.5" hidden="1" customHeight="1">
      <c r="A50" s="84" t="s">
        <v>293</v>
      </c>
      <c r="B50" s="283" t="s">
        <v>210</v>
      </c>
      <c r="C50" s="164" t="s">
        <v>12</v>
      </c>
      <c r="D50" s="282" t="s">
        <v>110</v>
      </c>
      <c r="E50" s="91" t="s">
        <v>109</v>
      </c>
      <c r="F50" s="92">
        <v>0.3</v>
      </c>
      <c r="G50" s="83">
        <v>3832.54</v>
      </c>
      <c r="H50" s="83">
        <f t="shared" si="2"/>
        <v>1149.7619999999999</v>
      </c>
      <c r="I50" s="83"/>
      <c r="J50" s="83" t="e">
        <f>(G50*#REF!)+G50</f>
        <v>#REF!</v>
      </c>
      <c r="K50" s="83"/>
      <c r="L50" s="257"/>
    </row>
    <row r="51" spans="1:12" s="89" customFormat="1" ht="26.25" hidden="1" customHeight="1">
      <c r="A51" s="84" t="s">
        <v>249</v>
      </c>
      <c r="B51" s="283" t="s">
        <v>210</v>
      </c>
      <c r="C51" s="164" t="s">
        <v>13</v>
      </c>
      <c r="D51" s="284" t="s">
        <v>111</v>
      </c>
      <c r="E51" s="91" t="s">
        <v>65</v>
      </c>
      <c r="F51" s="92">
        <v>3</v>
      </c>
      <c r="G51" s="83">
        <f>[1]COMPOSIÇÃO!J102</f>
        <v>933.2</v>
      </c>
      <c r="H51" s="83">
        <f t="shared" si="2"/>
        <v>2799.6000000000004</v>
      </c>
      <c r="I51" s="83"/>
      <c r="J51" s="83" t="e">
        <f>(G51*#REF!)+G51</f>
        <v>#REF!</v>
      </c>
      <c r="K51" s="83"/>
      <c r="L51" s="257"/>
    </row>
    <row r="52" spans="1:12" s="89" customFormat="1" ht="13.5" hidden="1" customHeight="1">
      <c r="A52" s="164" t="s">
        <v>237</v>
      </c>
      <c r="B52" s="283" t="s">
        <v>250</v>
      </c>
      <c r="C52" s="164" t="s">
        <v>34</v>
      </c>
      <c r="D52" s="282" t="s">
        <v>112</v>
      </c>
      <c r="E52" s="91" t="s">
        <v>65</v>
      </c>
      <c r="F52" s="92">
        <v>6</v>
      </c>
      <c r="G52" s="83">
        <v>40.6</v>
      </c>
      <c r="H52" s="83">
        <f t="shared" si="2"/>
        <v>243.60000000000002</v>
      </c>
      <c r="I52" s="83"/>
      <c r="J52" s="83" t="e">
        <f>(G52*#REF!)+G52</f>
        <v>#REF!</v>
      </c>
      <c r="K52" s="83"/>
      <c r="L52" s="257"/>
    </row>
    <row r="53" spans="1:12" s="89" customFormat="1" ht="13.5" hidden="1" customHeight="1">
      <c r="A53" s="164" t="s">
        <v>237</v>
      </c>
      <c r="B53" s="283" t="s">
        <v>251</v>
      </c>
      <c r="C53" s="164" t="s">
        <v>35</v>
      </c>
      <c r="D53" s="282" t="s">
        <v>113</v>
      </c>
      <c r="E53" s="91" t="s">
        <v>65</v>
      </c>
      <c r="F53" s="92">
        <v>8</v>
      </c>
      <c r="G53" s="83">
        <v>26.76</v>
      </c>
      <c r="H53" s="83">
        <f t="shared" si="2"/>
        <v>214.08</v>
      </c>
      <c r="I53" s="83"/>
      <c r="J53" s="83" t="e">
        <f>(G53*#REF!)+G53</f>
        <v>#REF!</v>
      </c>
      <c r="K53" s="83"/>
      <c r="L53" s="257"/>
    </row>
    <row r="54" spans="1:12" s="89" customFormat="1" ht="13.5" hidden="1" customHeight="1">
      <c r="A54" s="164" t="s">
        <v>237</v>
      </c>
      <c r="B54" s="283" t="s">
        <v>251</v>
      </c>
      <c r="C54" s="164" t="s">
        <v>14</v>
      </c>
      <c r="D54" s="282" t="s">
        <v>114</v>
      </c>
      <c r="E54" s="91" t="s">
        <v>65</v>
      </c>
      <c r="F54" s="92">
        <v>8</v>
      </c>
      <c r="G54" s="83">
        <v>7.63</v>
      </c>
      <c r="H54" s="83">
        <f t="shared" si="2"/>
        <v>61.04</v>
      </c>
      <c r="I54" s="83"/>
      <c r="J54" s="83" t="e">
        <f>(G54*#REF!)+G54</f>
        <v>#REF!</v>
      </c>
      <c r="K54" s="83"/>
      <c r="L54" s="257"/>
    </row>
    <row r="55" spans="1:12" s="89" customFormat="1" ht="13.5" hidden="1" customHeight="1">
      <c r="A55" s="164" t="s">
        <v>237</v>
      </c>
      <c r="B55" s="283" t="s">
        <v>251</v>
      </c>
      <c r="C55" s="164" t="s">
        <v>15</v>
      </c>
      <c r="D55" s="282" t="s">
        <v>115</v>
      </c>
      <c r="E55" s="91" t="s">
        <v>65</v>
      </c>
      <c r="F55" s="92">
        <v>2</v>
      </c>
      <c r="G55" s="83">
        <v>18.5</v>
      </c>
      <c r="H55" s="83">
        <f t="shared" si="2"/>
        <v>37</v>
      </c>
      <c r="I55" s="83"/>
      <c r="J55" s="83" t="e">
        <f>(G55*#REF!)+G55</f>
        <v>#REF!</v>
      </c>
      <c r="K55" s="83"/>
      <c r="L55" s="257"/>
    </row>
    <row r="56" spans="1:12" s="89" customFormat="1" ht="13.5" hidden="1" customHeight="1">
      <c r="A56" s="164" t="s">
        <v>237</v>
      </c>
      <c r="B56" s="283" t="s">
        <v>251</v>
      </c>
      <c r="C56" s="164" t="s">
        <v>36</v>
      </c>
      <c r="D56" s="282" t="s">
        <v>116</v>
      </c>
      <c r="E56" s="91" t="s">
        <v>65</v>
      </c>
      <c r="F56" s="92">
        <v>4</v>
      </c>
      <c r="G56" s="83">
        <v>17.79</v>
      </c>
      <c r="H56" s="83">
        <f t="shared" si="2"/>
        <v>71.16</v>
      </c>
      <c r="I56" s="83"/>
      <c r="J56" s="83" t="e">
        <f>(G56*#REF!)+G56</f>
        <v>#REF!</v>
      </c>
      <c r="K56" s="83"/>
      <c r="L56" s="257"/>
    </row>
    <row r="57" spans="1:12" s="89" customFormat="1" ht="13.5" hidden="1" customHeight="1">
      <c r="A57" s="164" t="s">
        <v>237</v>
      </c>
      <c r="B57" s="283" t="s">
        <v>251</v>
      </c>
      <c r="C57" s="164" t="s">
        <v>16</v>
      </c>
      <c r="D57" s="282" t="s">
        <v>117</v>
      </c>
      <c r="E57" s="91" t="s">
        <v>65</v>
      </c>
      <c r="F57" s="92">
        <v>6</v>
      </c>
      <c r="G57" s="83">
        <v>11.58</v>
      </c>
      <c r="H57" s="83">
        <f t="shared" si="2"/>
        <v>69.48</v>
      </c>
      <c r="I57" s="83"/>
      <c r="J57" s="83" t="e">
        <f>(G57*#REF!)+G57</f>
        <v>#REF!</v>
      </c>
      <c r="K57" s="83"/>
      <c r="L57" s="257"/>
    </row>
    <row r="58" spans="1:12" s="89" customFormat="1" ht="13.5" hidden="1" customHeight="1">
      <c r="A58" s="164" t="s">
        <v>237</v>
      </c>
      <c r="B58" s="283" t="s">
        <v>253</v>
      </c>
      <c r="C58" s="164" t="s">
        <v>17</v>
      </c>
      <c r="D58" s="282" t="s">
        <v>118</v>
      </c>
      <c r="E58" s="91" t="s">
        <v>65</v>
      </c>
      <c r="F58" s="92">
        <v>6</v>
      </c>
      <c r="G58" s="83">
        <v>130.99</v>
      </c>
      <c r="H58" s="83">
        <f t="shared" si="2"/>
        <v>785.94</v>
      </c>
      <c r="I58" s="83"/>
      <c r="J58" s="83" t="e">
        <f>(G58*#REF!)+G58</f>
        <v>#REF!</v>
      </c>
      <c r="K58" s="83"/>
      <c r="L58" s="257"/>
    </row>
    <row r="59" spans="1:12" s="89" customFormat="1" ht="15" hidden="1" customHeight="1">
      <c r="A59" s="164" t="s">
        <v>237</v>
      </c>
      <c r="B59" s="285" t="s">
        <v>252</v>
      </c>
      <c r="C59" s="164" t="s">
        <v>18</v>
      </c>
      <c r="D59" s="286" t="s">
        <v>119</v>
      </c>
      <c r="E59" s="91" t="s">
        <v>65</v>
      </c>
      <c r="F59" s="92">
        <v>6</v>
      </c>
      <c r="G59" s="83">
        <v>85.9</v>
      </c>
      <c r="H59" s="83">
        <f t="shared" si="2"/>
        <v>515.40000000000009</v>
      </c>
      <c r="I59" s="83"/>
      <c r="J59" s="83" t="e">
        <f>(G59*#REF!)+G59</f>
        <v>#REF!</v>
      </c>
      <c r="K59" s="83"/>
      <c r="L59" s="257"/>
    </row>
    <row r="60" spans="1:12" s="89" customFormat="1" ht="13.5" hidden="1" customHeight="1">
      <c r="A60" s="164" t="s">
        <v>237</v>
      </c>
      <c r="B60" s="283" t="s">
        <v>294</v>
      </c>
      <c r="C60" s="164" t="s">
        <v>19</v>
      </c>
      <c r="D60" s="282" t="s">
        <v>120</v>
      </c>
      <c r="E60" s="91" t="s">
        <v>121</v>
      </c>
      <c r="F60" s="92">
        <v>1</v>
      </c>
      <c r="G60" s="83">
        <v>169.9</v>
      </c>
      <c r="H60" s="83">
        <f t="shared" si="2"/>
        <v>169.9</v>
      </c>
      <c r="I60" s="83"/>
      <c r="J60" s="83" t="e">
        <f>(G60*#REF!)+G60</f>
        <v>#REF!</v>
      </c>
      <c r="K60" s="83"/>
      <c r="L60" s="257"/>
    </row>
    <row r="61" spans="1:12" s="89" customFormat="1" ht="13.5" hidden="1" customHeight="1">
      <c r="A61" s="164" t="s">
        <v>237</v>
      </c>
      <c r="B61" s="283" t="s">
        <v>251</v>
      </c>
      <c r="C61" s="164" t="s">
        <v>20</v>
      </c>
      <c r="D61" s="282" t="s">
        <v>122</v>
      </c>
      <c r="E61" s="91" t="s">
        <v>121</v>
      </c>
      <c r="F61" s="92">
        <v>1</v>
      </c>
      <c r="G61" s="83">
        <v>113.23</v>
      </c>
      <c r="H61" s="83">
        <f t="shared" si="2"/>
        <v>113.23</v>
      </c>
      <c r="I61" s="83"/>
      <c r="J61" s="83" t="e">
        <f>(G61*#REF!)+G61</f>
        <v>#REF!</v>
      </c>
      <c r="K61" s="83"/>
      <c r="L61" s="257"/>
    </row>
    <row r="62" spans="1:12" s="89" customFormat="1" ht="13.5" hidden="1" customHeight="1">
      <c r="A62" s="164" t="s">
        <v>237</v>
      </c>
      <c r="B62" s="283" t="s">
        <v>250</v>
      </c>
      <c r="C62" s="164" t="s">
        <v>21</v>
      </c>
      <c r="D62" s="282" t="s">
        <v>123</v>
      </c>
      <c r="E62" s="91" t="s">
        <v>121</v>
      </c>
      <c r="F62" s="92">
        <v>1</v>
      </c>
      <c r="G62" s="83">
        <v>218</v>
      </c>
      <c r="H62" s="83">
        <f t="shared" si="2"/>
        <v>218</v>
      </c>
      <c r="I62" s="83"/>
      <c r="J62" s="83" t="e">
        <f>(G62*#REF!)+G62</f>
        <v>#REF!</v>
      </c>
      <c r="K62" s="83"/>
      <c r="L62" s="257"/>
    </row>
    <row r="63" spans="1:12" s="89" customFormat="1" ht="13.5" hidden="1" customHeight="1">
      <c r="A63" s="120" t="s">
        <v>237</v>
      </c>
      <c r="B63" s="287" t="s">
        <v>255</v>
      </c>
      <c r="C63" s="164" t="s">
        <v>22</v>
      </c>
      <c r="D63" s="288" t="s">
        <v>124</v>
      </c>
      <c r="E63" s="85" t="s">
        <v>33</v>
      </c>
      <c r="F63" s="88">
        <f>105+106</f>
        <v>211</v>
      </c>
      <c r="G63" s="112">
        <v>14.76</v>
      </c>
      <c r="H63" s="83">
        <f t="shared" si="2"/>
        <v>3114.36</v>
      </c>
      <c r="I63" s="83"/>
      <c r="J63" s="83" t="e">
        <f>(G63*#REF!)+G63</f>
        <v>#REF!</v>
      </c>
      <c r="K63" s="83"/>
      <c r="L63" s="257"/>
    </row>
    <row r="64" spans="1:12" s="89" customFormat="1" ht="13.5" hidden="1" customHeight="1">
      <c r="A64" s="120" t="s">
        <v>237</v>
      </c>
      <c r="B64" s="287" t="s">
        <v>255</v>
      </c>
      <c r="C64" s="164" t="s">
        <v>23</v>
      </c>
      <c r="D64" s="288" t="s">
        <v>125</v>
      </c>
      <c r="E64" s="85" t="s">
        <v>33</v>
      </c>
      <c r="F64" s="88">
        <f>F63</f>
        <v>211</v>
      </c>
      <c r="G64" s="112">
        <v>14.76</v>
      </c>
      <c r="H64" s="83">
        <f t="shared" si="2"/>
        <v>3114.36</v>
      </c>
      <c r="I64" s="83"/>
      <c r="J64" s="83" t="e">
        <f>(G64*#REF!)+G64</f>
        <v>#REF!</v>
      </c>
      <c r="K64" s="83"/>
      <c r="L64" s="257"/>
    </row>
    <row r="65" spans="1:12" s="89" customFormat="1" ht="13.5" hidden="1" customHeight="1">
      <c r="A65" s="120" t="s">
        <v>237</v>
      </c>
      <c r="B65" s="287" t="s">
        <v>255</v>
      </c>
      <c r="C65" s="164" t="s">
        <v>24</v>
      </c>
      <c r="D65" s="288" t="s">
        <v>126</v>
      </c>
      <c r="E65" s="85" t="s">
        <v>33</v>
      </c>
      <c r="F65" s="88">
        <f>F63*2</f>
        <v>422</v>
      </c>
      <c r="G65" s="112">
        <v>18.22</v>
      </c>
      <c r="H65" s="83">
        <f t="shared" si="2"/>
        <v>7688.8399999999992</v>
      </c>
      <c r="I65" s="83"/>
      <c r="J65" s="83" t="e">
        <f>(G65*#REF!)+G65</f>
        <v>#REF!</v>
      </c>
      <c r="K65" s="83"/>
      <c r="L65" s="257"/>
    </row>
    <row r="66" spans="1:12" s="89" customFormat="1" ht="13.5" hidden="1" customHeight="1">
      <c r="A66" s="120" t="s">
        <v>237</v>
      </c>
      <c r="B66" s="287" t="s">
        <v>255</v>
      </c>
      <c r="C66" s="164" t="s">
        <v>25</v>
      </c>
      <c r="D66" s="288" t="s">
        <v>127</v>
      </c>
      <c r="E66" s="85" t="s">
        <v>33</v>
      </c>
      <c r="F66" s="88">
        <f>F65</f>
        <v>422</v>
      </c>
      <c r="G66" s="112">
        <v>19.55</v>
      </c>
      <c r="H66" s="83">
        <f t="shared" si="2"/>
        <v>8250.1</v>
      </c>
      <c r="I66" s="83"/>
      <c r="J66" s="83" t="e">
        <f>(G66*#REF!)+G66</f>
        <v>#REF!</v>
      </c>
      <c r="K66" s="83"/>
      <c r="L66" s="257"/>
    </row>
    <row r="67" spans="1:12" s="89" customFormat="1" ht="26.25" hidden="1" customHeight="1">
      <c r="A67" s="84" t="s">
        <v>246</v>
      </c>
      <c r="B67" s="283" t="s">
        <v>210</v>
      </c>
      <c r="C67" s="164" t="s">
        <v>26</v>
      </c>
      <c r="D67" s="284" t="s">
        <v>128</v>
      </c>
      <c r="E67" s="91" t="s">
        <v>65</v>
      </c>
      <c r="F67" s="92">
        <f>25+57</f>
        <v>82</v>
      </c>
      <c r="G67" s="83">
        <f>[1]COMPOSIÇÃO!J107</f>
        <v>33.454999999999998</v>
      </c>
      <c r="H67" s="83">
        <f t="shared" si="2"/>
        <v>2743.31</v>
      </c>
      <c r="I67" s="83"/>
      <c r="J67" s="83" t="e">
        <f>(G67*#REF!)+G67</f>
        <v>#REF!</v>
      </c>
      <c r="K67" s="83"/>
      <c r="L67" s="257"/>
    </row>
    <row r="68" spans="1:12" s="89" customFormat="1" ht="26.25" hidden="1" customHeight="1">
      <c r="A68" s="84" t="s">
        <v>234</v>
      </c>
      <c r="B68" s="283" t="str">
        <f>$B$45</f>
        <v>SINAPI</v>
      </c>
      <c r="C68" s="164" t="s">
        <v>37</v>
      </c>
      <c r="D68" s="284" t="s">
        <v>129</v>
      </c>
      <c r="E68" s="91" t="s">
        <v>65</v>
      </c>
      <c r="F68" s="92">
        <v>6</v>
      </c>
      <c r="G68" s="83">
        <f>[1]COMPOSIÇÃO!J111</f>
        <v>23.33</v>
      </c>
      <c r="H68" s="83">
        <f t="shared" si="2"/>
        <v>139.97999999999999</v>
      </c>
      <c r="I68" s="83"/>
      <c r="J68" s="83" t="e">
        <f>(G68*#REF!)+G68</f>
        <v>#REF!</v>
      </c>
      <c r="K68" s="83"/>
      <c r="L68" s="257"/>
    </row>
    <row r="69" spans="1:12" s="89" customFormat="1" ht="13.5" hidden="1" customHeight="1">
      <c r="A69" s="84" t="s">
        <v>246</v>
      </c>
      <c r="B69" s="283" t="s">
        <v>210</v>
      </c>
      <c r="C69" s="164" t="s">
        <v>130</v>
      </c>
      <c r="D69" s="284" t="s">
        <v>259</v>
      </c>
      <c r="E69" s="91" t="s">
        <v>65</v>
      </c>
      <c r="F69" s="92">
        <v>30</v>
      </c>
      <c r="G69" s="83">
        <f>G67</f>
        <v>33.454999999999998</v>
      </c>
      <c r="H69" s="83">
        <f t="shared" si="2"/>
        <v>1003.65</v>
      </c>
      <c r="I69" s="83"/>
      <c r="J69" s="83" t="e">
        <f>(G69*#REF!)+G69</f>
        <v>#REF!</v>
      </c>
      <c r="K69" s="83"/>
      <c r="L69" s="257"/>
    </row>
    <row r="70" spans="1:12" s="89" customFormat="1" ht="13.5" hidden="1" customHeight="1">
      <c r="A70" s="84" t="s">
        <v>295</v>
      </c>
      <c r="B70" s="283" t="s">
        <v>287</v>
      </c>
      <c r="C70" s="164" t="s">
        <v>296</v>
      </c>
      <c r="D70" s="282" t="s">
        <v>261</v>
      </c>
      <c r="E70" s="91" t="s">
        <v>65</v>
      </c>
      <c r="F70" s="92">
        <v>4</v>
      </c>
      <c r="G70" s="83">
        <f>[1]COMPOSIÇÃO!J123</f>
        <v>168.71999999999997</v>
      </c>
      <c r="H70" s="83">
        <f t="shared" si="2"/>
        <v>674.87999999999988</v>
      </c>
      <c r="I70" s="83"/>
      <c r="J70" s="83" t="e">
        <f>(G70*#REF!)+G70</f>
        <v>#REF!</v>
      </c>
      <c r="K70" s="83"/>
      <c r="L70" s="257"/>
    </row>
    <row r="71" spans="1:12" s="89" customFormat="1" ht="26.25" hidden="1" customHeight="1">
      <c r="A71" s="84" t="s">
        <v>247</v>
      </c>
      <c r="B71" s="283" t="s">
        <v>210</v>
      </c>
      <c r="C71" s="164" t="s">
        <v>297</v>
      </c>
      <c r="D71" s="284" t="s">
        <v>263</v>
      </c>
      <c r="E71" s="91" t="s">
        <v>65</v>
      </c>
      <c r="F71" s="92">
        <v>7</v>
      </c>
      <c r="G71" s="83">
        <f>[1]COMPOSIÇÃO!J130</f>
        <v>279.70750000000004</v>
      </c>
      <c r="H71" s="83">
        <f t="shared" si="2"/>
        <v>1957.9525000000003</v>
      </c>
      <c r="I71" s="83"/>
      <c r="J71" s="83" t="e">
        <f>(G71*#REF!)+G71</f>
        <v>#REF!</v>
      </c>
      <c r="K71" s="167"/>
      <c r="L71" s="168"/>
    </row>
    <row r="72" spans="1:12" s="89" customFormat="1" ht="13.5" hidden="1" customHeight="1">
      <c r="A72" s="84"/>
      <c r="B72" s="283"/>
      <c r="C72" s="164"/>
      <c r="D72" s="282"/>
      <c r="E72" s="91"/>
      <c r="F72" s="92"/>
      <c r="G72" s="83"/>
      <c r="H72" s="83"/>
      <c r="I72" s="83"/>
      <c r="J72" s="83"/>
      <c r="K72" s="167"/>
      <c r="L72" s="168"/>
    </row>
    <row r="73" spans="1:12" s="89" customFormat="1" ht="13.5" thickBot="1">
      <c r="A73" s="169"/>
      <c r="B73" s="289"/>
      <c r="C73" s="243">
        <v>5</v>
      </c>
      <c r="D73" s="244" t="s">
        <v>131</v>
      </c>
      <c r="E73" s="170"/>
      <c r="F73" s="172"/>
      <c r="G73" s="173"/>
      <c r="H73" s="173"/>
      <c r="I73" s="173"/>
      <c r="J73" s="173"/>
      <c r="K73" s="174">
        <f>'PLANILHA ANALÍTICA'!L73</f>
        <v>0</v>
      </c>
      <c r="L73" s="247" t="e">
        <f>K73/$H$84</f>
        <v>#REF!</v>
      </c>
    </row>
    <row r="74" spans="1:12" s="89" customFormat="1" ht="13.5" hidden="1" customHeight="1">
      <c r="A74" s="84" t="s">
        <v>298</v>
      </c>
      <c r="B74" s="283" t="s">
        <v>210</v>
      </c>
      <c r="C74" s="164" t="s">
        <v>27</v>
      </c>
      <c r="D74" s="282" t="s">
        <v>132</v>
      </c>
      <c r="E74" s="91" t="s">
        <v>133</v>
      </c>
      <c r="F74" s="92">
        <v>0.15</v>
      </c>
      <c r="G74" s="83">
        <v>3881.84</v>
      </c>
      <c r="H74" s="83">
        <f t="shared" ref="H74:H79" si="3">G74*F74</f>
        <v>582.27599999999995</v>
      </c>
      <c r="I74" s="83"/>
      <c r="J74" s="83" t="e">
        <f>(G74*#REF!)+G74</f>
        <v>#REF!</v>
      </c>
      <c r="K74" s="167"/>
      <c r="L74" s="168"/>
    </row>
    <row r="75" spans="1:12" s="89" customFormat="1" ht="13.5" hidden="1" customHeight="1">
      <c r="A75" s="164" t="s">
        <v>237</v>
      </c>
      <c r="B75" s="283" t="s">
        <v>265</v>
      </c>
      <c r="C75" s="164" t="s">
        <v>28</v>
      </c>
      <c r="D75" s="282" t="s">
        <v>134</v>
      </c>
      <c r="E75" s="91" t="s">
        <v>121</v>
      </c>
      <c r="F75" s="92">
        <v>1</v>
      </c>
      <c r="G75" s="83">
        <v>469.75</v>
      </c>
      <c r="H75" s="83">
        <f t="shared" si="3"/>
        <v>469.75</v>
      </c>
      <c r="I75" s="83"/>
      <c r="J75" s="83" t="e">
        <f>(G75*#REF!)+G75</f>
        <v>#REF!</v>
      </c>
      <c r="K75" s="167"/>
      <c r="L75" s="168"/>
    </row>
    <row r="76" spans="1:12" s="89" customFormat="1" ht="13.5" hidden="1" customHeight="1">
      <c r="A76" s="164" t="s">
        <v>237</v>
      </c>
      <c r="B76" s="283" t="s">
        <v>265</v>
      </c>
      <c r="C76" s="164" t="s">
        <v>38</v>
      </c>
      <c r="D76" s="282" t="s">
        <v>135</v>
      </c>
      <c r="E76" s="91" t="s">
        <v>121</v>
      </c>
      <c r="F76" s="92">
        <v>1</v>
      </c>
      <c r="G76" s="83">
        <v>179.6</v>
      </c>
      <c r="H76" s="83">
        <f t="shared" si="3"/>
        <v>179.6</v>
      </c>
      <c r="I76" s="83"/>
      <c r="J76" s="83" t="e">
        <f>(G76*#REF!)+G76</f>
        <v>#REF!</v>
      </c>
      <c r="K76" s="167"/>
      <c r="L76" s="168"/>
    </row>
    <row r="77" spans="1:12" s="89" customFormat="1" ht="15" hidden="1" customHeight="1">
      <c r="A77" s="164" t="s">
        <v>237</v>
      </c>
      <c r="B77" s="285" t="s">
        <v>252</v>
      </c>
      <c r="C77" s="164" t="s">
        <v>39</v>
      </c>
      <c r="D77" s="282" t="s">
        <v>136</v>
      </c>
      <c r="E77" s="91" t="s">
        <v>5</v>
      </c>
      <c r="F77" s="92">
        <v>3</v>
      </c>
      <c r="G77" s="83">
        <v>160.9</v>
      </c>
      <c r="H77" s="83">
        <f t="shared" si="3"/>
        <v>482.70000000000005</v>
      </c>
      <c r="I77" s="83"/>
      <c r="J77" s="83" t="e">
        <f>(G77*#REF!)+G77</f>
        <v>#REF!</v>
      </c>
      <c r="K77" s="167"/>
      <c r="L77" s="168"/>
    </row>
    <row r="78" spans="1:12" ht="13.5" hidden="1" customHeight="1">
      <c r="A78" s="164" t="s">
        <v>237</v>
      </c>
      <c r="B78" s="283" t="s">
        <v>294</v>
      </c>
      <c r="C78" s="164" t="s">
        <v>40</v>
      </c>
      <c r="D78" s="282" t="s">
        <v>137</v>
      </c>
      <c r="E78" s="91" t="s">
        <v>5</v>
      </c>
      <c r="F78" s="92">
        <v>3</v>
      </c>
      <c r="G78" s="83">
        <v>2.4900000000000002</v>
      </c>
      <c r="H78" s="83">
        <f t="shared" si="3"/>
        <v>7.4700000000000006</v>
      </c>
      <c r="I78" s="83"/>
      <c r="J78" s="83" t="e">
        <f>(G78*#REF!)+G78</f>
        <v>#REF!</v>
      </c>
      <c r="K78" s="167"/>
      <c r="L78" s="168"/>
    </row>
    <row r="79" spans="1:12" ht="13.5" hidden="1" customHeight="1">
      <c r="A79" s="164" t="s">
        <v>237</v>
      </c>
      <c r="B79" s="283" t="s">
        <v>265</v>
      </c>
      <c r="C79" s="164" t="s">
        <v>41</v>
      </c>
      <c r="D79" s="282" t="s">
        <v>138</v>
      </c>
      <c r="E79" s="91" t="s">
        <v>5</v>
      </c>
      <c r="F79" s="92">
        <v>3</v>
      </c>
      <c r="G79" s="83">
        <v>1.92</v>
      </c>
      <c r="H79" s="83">
        <f t="shared" si="3"/>
        <v>5.76</v>
      </c>
      <c r="I79" s="83"/>
      <c r="J79" s="83" t="e">
        <f>(G79*#REF!)+G79</f>
        <v>#REF!</v>
      </c>
      <c r="K79" s="167"/>
      <c r="L79" s="168"/>
    </row>
    <row r="80" spans="1:12" ht="13.5" hidden="1" customHeight="1">
      <c r="A80" s="84"/>
      <c r="B80" s="283"/>
      <c r="C80" s="164"/>
      <c r="D80" s="282"/>
      <c r="E80" s="91"/>
      <c r="F80" s="92"/>
      <c r="G80" s="83"/>
      <c r="H80" s="97"/>
      <c r="I80" s="97"/>
      <c r="J80" s="83"/>
      <c r="K80" s="98"/>
      <c r="L80" s="99"/>
    </row>
    <row r="81" spans="1:12" ht="15.75" thickBot="1">
      <c r="A81" s="114"/>
      <c r="B81" s="56"/>
      <c r="C81" s="290">
        <v>6</v>
      </c>
      <c r="D81" s="291" t="s">
        <v>139</v>
      </c>
      <c r="E81" s="292"/>
      <c r="F81" s="293"/>
      <c r="G81" s="294"/>
      <c r="H81" s="294"/>
      <c r="I81" s="294"/>
      <c r="J81" s="294"/>
      <c r="K81" s="295">
        <f>'PLANILHA ANALÍTICA'!L81</f>
        <v>0</v>
      </c>
      <c r="L81" s="296" t="e">
        <f>K81/$H$84</f>
        <v>#REF!</v>
      </c>
    </row>
    <row r="82" spans="1:12" ht="15.75" hidden="1" thickBot="1">
      <c r="A82" s="71" t="s">
        <v>299</v>
      </c>
      <c r="B82" s="72" t="s">
        <v>287</v>
      </c>
      <c r="C82" s="72" t="s">
        <v>140</v>
      </c>
      <c r="D82" s="175" t="s">
        <v>141</v>
      </c>
      <c r="E82" s="72" t="s">
        <v>42</v>
      </c>
      <c r="F82" s="92">
        <f>F39+F40</f>
        <v>900</v>
      </c>
      <c r="G82" s="75">
        <f>[1]COMPOSIÇÃO!I133</f>
        <v>13.110000000000001</v>
      </c>
      <c r="H82" s="75">
        <f>G82*F82</f>
        <v>11799.000000000002</v>
      </c>
      <c r="I82" s="75"/>
      <c r="J82" s="75" t="e">
        <f>(G82*#REF!)+G82</f>
        <v>#REF!</v>
      </c>
      <c r="K82" s="93"/>
      <c r="L82" s="176"/>
    </row>
    <row r="83" spans="1:12" ht="15.75" hidden="1" thickBot="1">
      <c r="A83" s="79"/>
      <c r="B83" s="177"/>
      <c r="C83" s="177"/>
      <c r="D83" s="178"/>
      <c r="E83" s="177"/>
      <c r="F83" s="179"/>
      <c r="G83" s="82"/>
      <c r="H83" s="180"/>
      <c r="I83" s="180"/>
      <c r="J83" s="82"/>
      <c r="K83" s="181"/>
      <c r="L83" s="182"/>
    </row>
    <row r="84" spans="1:12" ht="15.75" thickBot="1">
      <c r="A84" s="331" t="s">
        <v>142</v>
      </c>
      <c r="B84" s="332"/>
      <c r="C84" s="332"/>
      <c r="D84" s="332"/>
      <c r="E84" s="332"/>
      <c r="F84" s="332"/>
      <c r="G84" s="332"/>
      <c r="H84" s="333" t="e">
        <f>SUM(K10:K81)</f>
        <v>#REF!</v>
      </c>
      <c r="I84" s="333"/>
      <c r="J84" s="333"/>
      <c r="K84" s="333"/>
      <c r="L84" s="213" t="e">
        <f>SUM(L10+L27+L44+L48+L73+L81)</f>
        <v>#REF!</v>
      </c>
    </row>
  </sheetData>
  <mergeCells count="17">
    <mergeCell ref="K1:L3"/>
    <mergeCell ref="A84:G84"/>
    <mergeCell ref="H84:K84"/>
    <mergeCell ref="B1:H1"/>
    <mergeCell ref="B2:H2"/>
    <mergeCell ref="B3:E3"/>
    <mergeCell ref="B4:E4"/>
    <mergeCell ref="C6:L7"/>
    <mergeCell ref="K4:L5"/>
    <mergeCell ref="A8:A9"/>
    <mergeCell ref="B8:B9"/>
    <mergeCell ref="C8:C9"/>
    <mergeCell ref="D8:D9"/>
    <mergeCell ref="E8:E9"/>
    <mergeCell ref="F8:F9"/>
    <mergeCell ref="G8:H8"/>
    <mergeCell ref="L8:L9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workbookViewId="0">
      <selection activeCell="L5" sqref="L5"/>
    </sheetView>
  </sheetViews>
  <sheetFormatPr defaultRowHeight="15"/>
  <cols>
    <col min="1" max="1" width="16.7109375" style="47" customWidth="1"/>
    <col min="2" max="2" width="16.140625" style="49" customWidth="1"/>
    <col min="3" max="3" width="7.85546875" style="184" customWidth="1"/>
    <col min="4" max="4" width="58.42578125" style="185" customWidth="1"/>
    <col min="5" max="5" width="8.85546875" style="48" customWidth="1"/>
    <col min="6" max="6" width="8.7109375" style="186" customWidth="1"/>
    <col min="7" max="7" width="15" style="184" customWidth="1"/>
    <col min="8" max="8" width="14.5703125" style="184" customWidth="1"/>
    <col min="9" max="9" width="7.28515625" style="184" customWidth="1"/>
    <col min="10" max="10" width="13.42578125" style="184" customWidth="1"/>
    <col min="11" max="11" width="14.85546875" style="184" customWidth="1"/>
    <col min="12" max="12" width="18.140625" style="184" customWidth="1"/>
    <col min="13" max="13" width="13" style="187" customWidth="1"/>
    <col min="14" max="256" width="9.140625" style="49"/>
    <col min="257" max="257" width="10.28515625" style="49" customWidth="1"/>
    <col min="258" max="258" width="16.140625" style="49" customWidth="1"/>
    <col min="259" max="259" width="7.85546875" style="49" customWidth="1"/>
    <col min="260" max="260" width="58.42578125" style="49" customWidth="1"/>
    <col min="261" max="261" width="8.85546875" style="49" customWidth="1"/>
    <col min="262" max="262" width="8.7109375" style="49" customWidth="1"/>
    <col min="263" max="263" width="15" style="49" customWidth="1"/>
    <col min="264" max="264" width="14.5703125" style="49" customWidth="1"/>
    <col min="265" max="265" width="7.28515625" style="49" customWidth="1"/>
    <col min="266" max="266" width="13.42578125" style="49" customWidth="1"/>
    <col min="267" max="267" width="14.85546875" style="49" customWidth="1"/>
    <col min="268" max="268" width="18.140625" style="49" customWidth="1"/>
    <col min="269" max="269" width="13" style="49" customWidth="1"/>
    <col min="270" max="512" width="9.140625" style="49"/>
    <col min="513" max="513" width="10.28515625" style="49" customWidth="1"/>
    <col min="514" max="514" width="16.140625" style="49" customWidth="1"/>
    <col min="515" max="515" width="7.85546875" style="49" customWidth="1"/>
    <col min="516" max="516" width="58.42578125" style="49" customWidth="1"/>
    <col min="517" max="517" width="8.85546875" style="49" customWidth="1"/>
    <col min="518" max="518" width="8.7109375" style="49" customWidth="1"/>
    <col min="519" max="519" width="15" style="49" customWidth="1"/>
    <col min="520" max="520" width="14.5703125" style="49" customWidth="1"/>
    <col min="521" max="521" width="7.28515625" style="49" customWidth="1"/>
    <col min="522" max="522" width="13.42578125" style="49" customWidth="1"/>
    <col min="523" max="523" width="14.85546875" style="49" customWidth="1"/>
    <col min="524" max="524" width="18.140625" style="49" customWidth="1"/>
    <col min="525" max="525" width="13" style="49" customWidth="1"/>
    <col min="526" max="768" width="9.140625" style="49"/>
    <col min="769" max="769" width="10.28515625" style="49" customWidth="1"/>
    <col min="770" max="770" width="16.140625" style="49" customWidth="1"/>
    <col min="771" max="771" width="7.85546875" style="49" customWidth="1"/>
    <col min="772" max="772" width="58.42578125" style="49" customWidth="1"/>
    <col min="773" max="773" width="8.85546875" style="49" customWidth="1"/>
    <col min="774" max="774" width="8.7109375" style="49" customWidth="1"/>
    <col min="775" max="775" width="15" style="49" customWidth="1"/>
    <col min="776" max="776" width="14.5703125" style="49" customWidth="1"/>
    <col min="777" max="777" width="7.28515625" style="49" customWidth="1"/>
    <col min="778" max="778" width="13.42578125" style="49" customWidth="1"/>
    <col min="779" max="779" width="14.85546875" style="49" customWidth="1"/>
    <col min="780" max="780" width="18.140625" style="49" customWidth="1"/>
    <col min="781" max="781" width="13" style="49" customWidth="1"/>
    <col min="782" max="1024" width="9.140625" style="49"/>
    <col min="1025" max="1025" width="10.28515625" style="49" customWidth="1"/>
    <col min="1026" max="1026" width="16.140625" style="49" customWidth="1"/>
    <col min="1027" max="1027" width="7.85546875" style="49" customWidth="1"/>
    <col min="1028" max="1028" width="58.42578125" style="49" customWidth="1"/>
    <col min="1029" max="1029" width="8.85546875" style="49" customWidth="1"/>
    <col min="1030" max="1030" width="8.7109375" style="49" customWidth="1"/>
    <col min="1031" max="1031" width="15" style="49" customWidth="1"/>
    <col min="1032" max="1032" width="14.5703125" style="49" customWidth="1"/>
    <col min="1033" max="1033" width="7.28515625" style="49" customWidth="1"/>
    <col min="1034" max="1034" width="13.42578125" style="49" customWidth="1"/>
    <col min="1035" max="1035" width="14.85546875" style="49" customWidth="1"/>
    <col min="1036" max="1036" width="18.140625" style="49" customWidth="1"/>
    <col min="1037" max="1037" width="13" style="49" customWidth="1"/>
    <col min="1038" max="1280" width="9.140625" style="49"/>
    <col min="1281" max="1281" width="10.28515625" style="49" customWidth="1"/>
    <col min="1282" max="1282" width="16.140625" style="49" customWidth="1"/>
    <col min="1283" max="1283" width="7.85546875" style="49" customWidth="1"/>
    <col min="1284" max="1284" width="58.42578125" style="49" customWidth="1"/>
    <col min="1285" max="1285" width="8.85546875" style="49" customWidth="1"/>
    <col min="1286" max="1286" width="8.7109375" style="49" customWidth="1"/>
    <col min="1287" max="1287" width="15" style="49" customWidth="1"/>
    <col min="1288" max="1288" width="14.5703125" style="49" customWidth="1"/>
    <col min="1289" max="1289" width="7.28515625" style="49" customWidth="1"/>
    <col min="1290" max="1290" width="13.42578125" style="49" customWidth="1"/>
    <col min="1291" max="1291" width="14.85546875" style="49" customWidth="1"/>
    <col min="1292" max="1292" width="18.140625" style="49" customWidth="1"/>
    <col min="1293" max="1293" width="13" style="49" customWidth="1"/>
    <col min="1294" max="1536" width="9.140625" style="49"/>
    <col min="1537" max="1537" width="10.28515625" style="49" customWidth="1"/>
    <col min="1538" max="1538" width="16.140625" style="49" customWidth="1"/>
    <col min="1539" max="1539" width="7.85546875" style="49" customWidth="1"/>
    <col min="1540" max="1540" width="58.42578125" style="49" customWidth="1"/>
    <col min="1541" max="1541" width="8.85546875" style="49" customWidth="1"/>
    <col min="1542" max="1542" width="8.7109375" style="49" customWidth="1"/>
    <col min="1543" max="1543" width="15" style="49" customWidth="1"/>
    <col min="1544" max="1544" width="14.5703125" style="49" customWidth="1"/>
    <col min="1545" max="1545" width="7.28515625" style="49" customWidth="1"/>
    <col min="1546" max="1546" width="13.42578125" style="49" customWidth="1"/>
    <col min="1547" max="1547" width="14.85546875" style="49" customWidth="1"/>
    <col min="1548" max="1548" width="18.140625" style="49" customWidth="1"/>
    <col min="1549" max="1549" width="13" style="49" customWidth="1"/>
    <col min="1550" max="1792" width="9.140625" style="49"/>
    <col min="1793" max="1793" width="10.28515625" style="49" customWidth="1"/>
    <col min="1794" max="1794" width="16.140625" style="49" customWidth="1"/>
    <col min="1795" max="1795" width="7.85546875" style="49" customWidth="1"/>
    <col min="1796" max="1796" width="58.42578125" style="49" customWidth="1"/>
    <col min="1797" max="1797" width="8.85546875" style="49" customWidth="1"/>
    <col min="1798" max="1798" width="8.7109375" style="49" customWidth="1"/>
    <col min="1799" max="1799" width="15" style="49" customWidth="1"/>
    <col min="1800" max="1800" width="14.5703125" style="49" customWidth="1"/>
    <col min="1801" max="1801" width="7.28515625" style="49" customWidth="1"/>
    <col min="1802" max="1802" width="13.42578125" style="49" customWidth="1"/>
    <col min="1803" max="1803" width="14.85546875" style="49" customWidth="1"/>
    <col min="1804" max="1804" width="18.140625" style="49" customWidth="1"/>
    <col min="1805" max="1805" width="13" style="49" customWidth="1"/>
    <col min="1806" max="2048" width="9.140625" style="49"/>
    <col min="2049" max="2049" width="10.28515625" style="49" customWidth="1"/>
    <col min="2050" max="2050" width="16.140625" style="49" customWidth="1"/>
    <col min="2051" max="2051" width="7.85546875" style="49" customWidth="1"/>
    <col min="2052" max="2052" width="58.42578125" style="49" customWidth="1"/>
    <col min="2053" max="2053" width="8.85546875" style="49" customWidth="1"/>
    <col min="2054" max="2054" width="8.7109375" style="49" customWidth="1"/>
    <col min="2055" max="2055" width="15" style="49" customWidth="1"/>
    <col min="2056" max="2056" width="14.5703125" style="49" customWidth="1"/>
    <col min="2057" max="2057" width="7.28515625" style="49" customWidth="1"/>
    <col min="2058" max="2058" width="13.42578125" style="49" customWidth="1"/>
    <col min="2059" max="2059" width="14.85546875" style="49" customWidth="1"/>
    <col min="2060" max="2060" width="18.140625" style="49" customWidth="1"/>
    <col min="2061" max="2061" width="13" style="49" customWidth="1"/>
    <col min="2062" max="2304" width="9.140625" style="49"/>
    <col min="2305" max="2305" width="10.28515625" style="49" customWidth="1"/>
    <col min="2306" max="2306" width="16.140625" style="49" customWidth="1"/>
    <col min="2307" max="2307" width="7.85546875" style="49" customWidth="1"/>
    <col min="2308" max="2308" width="58.42578125" style="49" customWidth="1"/>
    <col min="2309" max="2309" width="8.85546875" style="49" customWidth="1"/>
    <col min="2310" max="2310" width="8.7109375" style="49" customWidth="1"/>
    <col min="2311" max="2311" width="15" style="49" customWidth="1"/>
    <col min="2312" max="2312" width="14.5703125" style="49" customWidth="1"/>
    <col min="2313" max="2313" width="7.28515625" style="49" customWidth="1"/>
    <col min="2314" max="2314" width="13.42578125" style="49" customWidth="1"/>
    <col min="2315" max="2315" width="14.85546875" style="49" customWidth="1"/>
    <col min="2316" max="2316" width="18.140625" style="49" customWidth="1"/>
    <col min="2317" max="2317" width="13" style="49" customWidth="1"/>
    <col min="2318" max="2560" width="9.140625" style="49"/>
    <col min="2561" max="2561" width="10.28515625" style="49" customWidth="1"/>
    <col min="2562" max="2562" width="16.140625" style="49" customWidth="1"/>
    <col min="2563" max="2563" width="7.85546875" style="49" customWidth="1"/>
    <col min="2564" max="2564" width="58.42578125" style="49" customWidth="1"/>
    <col min="2565" max="2565" width="8.85546875" style="49" customWidth="1"/>
    <col min="2566" max="2566" width="8.7109375" style="49" customWidth="1"/>
    <col min="2567" max="2567" width="15" style="49" customWidth="1"/>
    <col min="2568" max="2568" width="14.5703125" style="49" customWidth="1"/>
    <col min="2569" max="2569" width="7.28515625" style="49" customWidth="1"/>
    <col min="2570" max="2570" width="13.42578125" style="49" customWidth="1"/>
    <col min="2571" max="2571" width="14.85546875" style="49" customWidth="1"/>
    <col min="2572" max="2572" width="18.140625" style="49" customWidth="1"/>
    <col min="2573" max="2573" width="13" style="49" customWidth="1"/>
    <col min="2574" max="2816" width="9.140625" style="49"/>
    <col min="2817" max="2817" width="10.28515625" style="49" customWidth="1"/>
    <col min="2818" max="2818" width="16.140625" style="49" customWidth="1"/>
    <col min="2819" max="2819" width="7.85546875" style="49" customWidth="1"/>
    <col min="2820" max="2820" width="58.42578125" style="49" customWidth="1"/>
    <col min="2821" max="2821" width="8.85546875" style="49" customWidth="1"/>
    <col min="2822" max="2822" width="8.7109375" style="49" customWidth="1"/>
    <col min="2823" max="2823" width="15" style="49" customWidth="1"/>
    <col min="2824" max="2824" width="14.5703125" style="49" customWidth="1"/>
    <col min="2825" max="2825" width="7.28515625" style="49" customWidth="1"/>
    <col min="2826" max="2826" width="13.42578125" style="49" customWidth="1"/>
    <col min="2827" max="2827" width="14.85546875" style="49" customWidth="1"/>
    <col min="2828" max="2828" width="18.140625" style="49" customWidth="1"/>
    <col min="2829" max="2829" width="13" style="49" customWidth="1"/>
    <col min="2830" max="3072" width="9.140625" style="49"/>
    <col min="3073" max="3073" width="10.28515625" style="49" customWidth="1"/>
    <col min="3074" max="3074" width="16.140625" style="49" customWidth="1"/>
    <col min="3075" max="3075" width="7.85546875" style="49" customWidth="1"/>
    <col min="3076" max="3076" width="58.42578125" style="49" customWidth="1"/>
    <col min="3077" max="3077" width="8.85546875" style="49" customWidth="1"/>
    <col min="3078" max="3078" width="8.7109375" style="49" customWidth="1"/>
    <col min="3079" max="3079" width="15" style="49" customWidth="1"/>
    <col min="3080" max="3080" width="14.5703125" style="49" customWidth="1"/>
    <col min="3081" max="3081" width="7.28515625" style="49" customWidth="1"/>
    <col min="3082" max="3082" width="13.42578125" style="49" customWidth="1"/>
    <col min="3083" max="3083" width="14.85546875" style="49" customWidth="1"/>
    <col min="3084" max="3084" width="18.140625" style="49" customWidth="1"/>
    <col min="3085" max="3085" width="13" style="49" customWidth="1"/>
    <col min="3086" max="3328" width="9.140625" style="49"/>
    <col min="3329" max="3329" width="10.28515625" style="49" customWidth="1"/>
    <col min="3330" max="3330" width="16.140625" style="49" customWidth="1"/>
    <col min="3331" max="3331" width="7.85546875" style="49" customWidth="1"/>
    <col min="3332" max="3332" width="58.42578125" style="49" customWidth="1"/>
    <col min="3333" max="3333" width="8.85546875" style="49" customWidth="1"/>
    <col min="3334" max="3334" width="8.7109375" style="49" customWidth="1"/>
    <col min="3335" max="3335" width="15" style="49" customWidth="1"/>
    <col min="3336" max="3336" width="14.5703125" style="49" customWidth="1"/>
    <col min="3337" max="3337" width="7.28515625" style="49" customWidth="1"/>
    <col min="3338" max="3338" width="13.42578125" style="49" customWidth="1"/>
    <col min="3339" max="3339" width="14.85546875" style="49" customWidth="1"/>
    <col min="3340" max="3340" width="18.140625" style="49" customWidth="1"/>
    <col min="3341" max="3341" width="13" style="49" customWidth="1"/>
    <col min="3342" max="3584" width="9.140625" style="49"/>
    <col min="3585" max="3585" width="10.28515625" style="49" customWidth="1"/>
    <col min="3586" max="3586" width="16.140625" style="49" customWidth="1"/>
    <col min="3587" max="3587" width="7.85546875" style="49" customWidth="1"/>
    <col min="3588" max="3588" width="58.42578125" style="49" customWidth="1"/>
    <col min="3589" max="3589" width="8.85546875" style="49" customWidth="1"/>
    <col min="3590" max="3590" width="8.7109375" style="49" customWidth="1"/>
    <col min="3591" max="3591" width="15" style="49" customWidth="1"/>
    <col min="3592" max="3592" width="14.5703125" style="49" customWidth="1"/>
    <col min="3593" max="3593" width="7.28515625" style="49" customWidth="1"/>
    <col min="3594" max="3594" width="13.42578125" style="49" customWidth="1"/>
    <col min="3595" max="3595" width="14.85546875" style="49" customWidth="1"/>
    <col min="3596" max="3596" width="18.140625" style="49" customWidth="1"/>
    <col min="3597" max="3597" width="13" style="49" customWidth="1"/>
    <col min="3598" max="3840" width="9.140625" style="49"/>
    <col min="3841" max="3841" width="10.28515625" style="49" customWidth="1"/>
    <col min="3842" max="3842" width="16.140625" style="49" customWidth="1"/>
    <col min="3843" max="3843" width="7.85546875" style="49" customWidth="1"/>
    <col min="3844" max="3844" width="58.42578125" style="49" customWidth="1"/>
    <col min="3845" max="3845" width="8.85546875" style="49" customWidth="1"/>
    <col min="3846" max="3846" width="8.7109375" style="49" customWidth="1"/>
    <col min="3847" max="3847" width="15" style="49" customWidth="1"/>
    <col min="3848" max="3848" width="14.5703125" style="49" customWidth="1"/>
    <col min="3849" max="3849" width="7.28515625" style="49" customWidth="1"/>
    <col min="3850" max="3850" width="13.42578125" style="49" customWidth="1"/>
    <col min="3851" max="3851" width="14.85546875" style="49" customWidth="1"/>
    <col min="3852" max="3852" width="18.140625" style="49" customWidth="1"/>
    <col min="3853" max="3853" width="13" style="49" customWidth="1"/>
    <col min="3854" max="4096" width="9.140625" style="49"/>
    <col min="4097" max="4097" width="10.28515625" style="49" customWidth="1"/>
    <col min="4098" max="4098" width="16.140625" style="49" customWidth="1"/>
    <col min="4099" max="4099" width="7.85546875" style="49" customWidth="1"/>
    <col min="4100" max="4100" width="58.42578125" style="49" customWidth="1"/>
    <col min="4101" max="4101" width="8.85546875" style="49" customWidth="1"/>
    <col min="4102" max="4102" width="8.7109375" style="49" customWidth="1"/>
    <col min="4103" max="4103" width="15" style="49" customWidth="1"/>
    <col min="4104" max="4104" width="14.5703125" style="49" customWidth="1"/>
    <col min="4105" max="4105" width="7.28515625" style="49" customWidth="1"/>
    <col min="4106" max="4106" width="13.42578125" style="49" customWidth="1"/>
    <col min="4107" max="4107" width="14.85546875" style="49" customWidth="1"/>
    <col min="4108" max="4108" width="18.140625" style="49" customWidth="1"/>
    <col min="4109" max="4109" width="13" style="49" customWidth="1"/>
    <col min="4110" max="4352" width="9.140625" style="49"/>
    <col min="4353" max="4353" width="10.28515625" style="49" customWidth="1"/>
    <col min="4354" max="4354" width="16.140625" style="49" customWidth="1"/>
    <col min="4355" max="4355" width="7.85546875" style="49" customWidth="1"/>
    <col min="4356" max="4356" width="58.42578125" style="49" customWidth="1"/>
    <col min="4357" max="4357" width="8.85546875" style="49" customWidth="1"/>
    <col min="4358" max="4358" width="8.7109375" style="49" customWidth="1"/>
    <col min="4359" max="4359" width="15" style="49" customWidth="1"/>
    <col min="4360" max="4360" width="14.5703125" style="49" customWidth="1"/>
    <col min="4361" max="4361" width="7.28515625" style="49" customWidth="1"/>
    <col min="4362" max="4362" width="13.42578125" style="49" customWidth="1"/>
    <col min="4363" max="4363" width="14.85546875" style="49" customWidth="1"/>
    <col min="4364" max="4364" width="18.140625" style="49" customWidth="1"/>
    <col min="4365" max="4365" width="13" style="49" customWidth="1"/>
    <col min="4366" max="4608" width="9.140625" style="49"/>
    <col min="4609" max="4609" width="10.28515625" style="49" customWidth="1"/>
    <col min="4610" max="4610" width="16.140625" style="49" customWidth="1"/>
    <col min="4611" max="4611" width="7.85546875" style="49" customWidth="1"/>
    <col min="4612" max="4612" width="58.42578125" style="49" customWidth="1"/>
    <col min="4613" max="4613" width="8.85546875" style="49" customWidth="1"/>
    <col min="4614" max="4614" width="8.7109375" style="49" customWidth="1"/>
    <col min="4615" max="4615" width="15" style="49" customWidth="1"/>
    <col min="4616" max="4616" width="14.5703125" style="49" customWidth="1"/>
    <col min="4617" max="4617" width="7.28515625" style="49" customWidth="1"/>
    <col min="4618" max="4618" width="13.42578125" style="49" customWidth="1"/>
    <col min="4619" max="4619" width="14.85546875" style="49" customWidth="1"/>
    <col min="4620" max="4620" width="18.140625" style="49" customWidth="1"/>
    <col min="4621" max="4621" width="13" style="49" customWidth="1"/>
    <col min="4622" max="4864" width="9.140625" style="49"/>
    <col min="4865" max="4865" width="10.28515625" style="49" customWidth="1"/>
    <col min="4866" max="4866" width="16.140625" style="49" customWidth="1"/>
    <col min="4867" max="4867" width="7.85546875" style="49" customWidth="1"/>
    <col min="4868" max="4868" width="58.42578125" style="49" customWidth="1"/>
    <col min="4869" max="4869" width="8.85546875" style="49" customWidth="1"/>
    <col min="4870" max="4870" width="8.7109375" style="49" customWidth="1"/>
    <col min="4871" max="4871" width="15" style="49" customWidth="1"/>
    <col min="4872" max="4872" width="14.5703125" style="49" customWidth="1"/>
    <col min="4873" max="4873" width="7.28515625" style="49" customWidth="1"/>
    <col min="4874" max="4874" width="13.42578125" style="49" customWidth="1"/>
    <col min="4875" max="4875" width="14.85546875" style="49" customWidth="1"/>
    <col min="4876" max="4876" width="18.140625" style="49" customWidth="1"/>
    <col min="4877" max="4877" width="13" style="49" customWidth="1"/>
    <col min="4878" max="5120" width="9.140625" style="49"/>
    <col min="5121" max="5121" width="10.28515625" style="49" customWidth="1"/>
    <col min="5122" max="5122" width="16.140625" style="49" customWidth="1"/>
    <col min="5123" max="5123" width="7.85546875" style="49" customWidth="1"/>
    <col min="5124" max="5124" width="58.42578125" style="49" customWidth="1"/>
    <col min="5125" max="5125" width="8.85546875" style="49" customWidth="1"/>
    <col min="5126" max="5126" width="8.7109375" style="49" customWidth="1"/>
    <col min="5127" max="5127" width="15" style="49" customWidth="1"/>
    <col min="5128" max="5128" width="14.5703125" style="49" customWidth="1"/>
    <col min="5129" max="5129" width="7.28515625" style="49" customWidth="1"/>
    <col min="5130" max="5130" width="13.42578125" style="49" customWidth="1"/>
    <col min="5131" max="5131" width="14.85546875" style="49" customWidth="1"/>
    <col min="5132" max="5132" width="18.140625" style="49" customWidth="1"/>
    <col min="5133" max="5133" width="13" style="49" customWidth="1"/>
    <col min="5134" max="5376" width="9.140625" style="49"/>
    <col min="5377" max="5377" width="10.28515625" style="49" customWidth="1"/>
    <col min="5378" max="5378" width="16.140625" style="49" customWidth="1"/>
    <col min="5379" max="5379" width="7.85546875" style="49" customWidth="1"/>
    <col min="5380" max="5380" width="58.42578125" style="49" customWidth="1"/>
    <col min="5381" max="5381" width="8.85546875" style="49" customWidth="1"/>
    <col min="5382" max="5382" width="8.7109375" style="49" customWidth="1"/>
    <col min="5383" max="5383" width="15" style="49" customWidth="1"/>
    <col min="5384" max="5384" width="14.5703125" style="49" customWidth="1"/>
    <col min="5385" max="5385" width="7.28515625" style="49" customWidth="1"/>
    <col min="5386" max="5386" width="13.42578125" style="49" customWidth="1"/>
    <col min="5387" max="5387" width="14.85546875" style="49" customWidth="1"/>
    <col min="5388" max="5388" width="18.140625" style="49" customWidth="1"/>
    <col min="5389" max="5389" width="13" style="49" customWidth="1"/>
    <col min="5390" max="5632" width="9.140625" style="49"/>
    <col min="5633" max="5633" width="10.28515625" style="49" customWidth="1"/>
    <col min="5634" max="5634" width="16.140625" style="49" customWidth="1"/>
    <col min="5635" max="5635" width="7.85546875" style="49" customWidth="1"/>
    <col min="5636" max="5636" width="58.42578125" style="49" customWidth="1"/>
    <col min="5637" max="5637" width="8.85546875" style="49" customWidth="1"/>
    <col min="5638" max="5638" width="8.7109375" style="49" customWidth="1"/>
    <col min="5639" max="5639" width="15" style="49" customWidth="1"/>
    <col min="5640" max="5640" width="14.5703125" style="49" customWidth="1"/>
    <col min="5641" max="5641" width="7.28515625" style="49" customWidth="1"/>
    <col min="5642" max="5642" width="13.42578125" style="49" customWidth="1"/>
    <col min="5643" max="5643" width="14.85546875" style="49" customWidth="1"/>
    <col min="5644" max="5644" width="18.140625" style="49" customWidth="1"/>
    <col min="5645" max="5645" width="13" style="49" customWidth="1"/>
    <col min="5646" max="5888" width="9.140625" style="49"/>
    <col min="5889" max="5889" width="10.28515625" style="49" customWidth="1"/>
    <col min="5890" max="5890" width="16.140625" style="49" customWidth="1"/>
    <col min="5891" max="5891" width="7.85546875" style="49" customWidth="1"/>
    <col min="5892" max="5892" width="58.42578125" style="49" customWidth="1"/>
    <col min="5893" max="5893" width="8.85546875" style="49" customWidth="1"/>
    <col min="5894" max="5894" width="8.7109375" style="49" customWidth="1"/>
    <col min="5895" max="5895" width="15" style="49" customWidth="1"/>
    <col min="5896" max="5896" width="14.5703125" style="49" customWidth="1"/>
    <col min="5897" max="5897" width="7.28515625" style="49" customWidth="1"/>
    <col min="5898" max="5898" width="13.42578125" style="49" customWidth="1"/>
    <col min="5899" max="5899" width="14.85546875" style="49" customWidth="1"/>
    <col min="5900" max="5900" width="18.140625" style="49" customWidth="1"/>
    <col min="5901" max="5901" width="13" style="49" customWidth="1"/>
    <col min="5902" max="6144" width="9.140625" style="49"/>
    <col min="6145" max="6145" width="10.28515625" style="49" customWidth="1"/>
    <col min="6146" max="6146" width="16.140625" style="49" customWidth="1"/>
    <col min="6147" max="6147" width="7.85546875" style="49" customWidth="1"/>
    <col min="6148" max="6148" width="58.42578125" style="49" customWidth="1"/>
    <col min="6149" max="6149" width="8.85546875" style="49" customWidth="1"/>
    <col min="6150" max="6150" width="8.7109375" style="49" customWidth="1"/>
    <col min="6151" max="6151" width="15" style="49" customWidth="1"/>
    <col min="6152" max="6152" width="14.5703125" style="49" customWidth="1"/>
    <col min="6153" max="6153" width="7.28515625" style="49" customWidth="1"/>
    <col min="6154" max="6154" width="13.42578125" style="49" customWidth="1"/>
    <col min="6155" max="6155" width="14.85546875" style="49" customWidth="1"/>
    <col min="6156" max="6156" width="18.140625" style="49" customWidth="1"/>
    <col min="6157" max="6157" width="13" style="49" customWidth="1"/>
    <col min="6158" max="6400" width="9.140625" style="49"/>
    <col min="6401" max="6401" width="10.28515625" style="49" customWidth="1"/>
    <col min="6402" max="6402" width="16.140625" style="49" customWidth="1"/>
    <col min="6403" max="6403" width="7.85546875" style="49" customWidth="1"/>
    <col min="6404" max="6404" width="58.42578125" style="49" customWidth="1"/>
    <col min="6405" max="6405" width="8.85546875" style="49" customWidth="1"/>
    <col min="6406" max="6406" width="8.7109375" style="49" customWidth="1"/>
    <col min="6407" max="6407" width="15" style="49" customWidth="1"/>
    <col min="6408" max="6408" width="14.5703125" style="49" customWidth="1"/>
    <col min="6409" max="6409" width="7.28515625" style="49" customWidth="1"/>
    <col min="6410" max="6410" width="13.42578125" style="49" customWidth="1"/>
    <col min="6411" max="6411" width="14.85546875" style="49" customWidth="1"/>
    <col min="6412" max="6412" width="18.140625" style="49" customWidth="1"/>
    <col min="6413" max="6413" width="13" style="49" customWidth="1"/>
    <col min="6414" max="6656" width="9.140625" style="49"/>
    <col min="6657" max="6657" width="10.28515625" style="49" customWidth="1"/>
    <col min="6658" max="6658" width="16.140625" style="49" customWidth="1"/>
    <col min="6659" max="6659" width="7.85546875" style="49" customWidth="1"/>
    <col min="6660" max="6660" width="58.42578125" style="49" customWidth="1"/>
    <col min="6661" max="6661" width="8.85546875" style="49" customWidth="1"/>
    <col min="6662" max="6662" width="8.7109375" style="49" customWidth="1"/>
    <col min="6663" max="6663" width="15" style="49" customWidth="1"/>
    <col min="6664" max="6664" width="14.5703125" style="49" customWidth="1"/>
    <col min="6665" max="6665" width="7.28515625" style="49" customWidth="1"/>
    <col min="6666" max="6666" width="13.42578125" style="49" customWidth="1"/>
    <col min="6667" max="6667" width="14.85546875" style="49" customWidth="1"/>
    <col min="6668" max="6668" width="18.140625" style="49" customWidth="1"/>
    <col min="6669" max="6669" width="13" style="49" customWidth="1"/>
    <col min="6670" max="6912" width="9.140625" style="49"/>
    <col min="6913" max="6913" width="10.28515625" style="49" customWidth="1"/>
    <col min="6914" max="6914" width="16.140625" style="49" customWidth="1"/>
    <col min="6915" max="6915" width="7.85546875" style="49" customWidth="1"/>
    <col min="6916" max="6916" width="58.42578125" style="49" customWidth="1"/>
    <col min="6917" max="6917" width="8.85546875" style="49" customWidth="1"/>
    <col min="6918" max="6918" width="8.7109375" style="49" customWidth="1"/>
    <col min="6919" max="6919" width="15" style="49" customWidth="1"/>
    <col min="6920" max="6920" width="14.5703125" style="49" customWidth="1"/>
    <col min="6921" max="6921" width="7.28515625" style="49" customWidth="1"/>
    <col min="6922" max="6922" width="13.42578125" style="49" customWidth="1"/>
    <col min="6923" max="6923" width="14.85546875" style="49" customWidth="1"/>
    <col min="6924" max="6924" width="18.140625" style="49" customWidth="1"/>
    <col min="6925" max="6925" width="13" style="49" customWidth="1"/>
    <col min="6926" max="7168" width="9.140625" style="49"/>
    <col min="7169" max="7169" width="10.28515625" style="49" customWidth="1"/>
    <col min="7170" max="7170" width="16.140625" style="49" customWidth="1"/>
    <col min="7171" max="7171" width="7.85546875" style="49" customWidth="1"/>
    <col min="7172" max="7172" width="58.42578125" style="49" customWidth="1"/>
    <col min="7173" max="7173" width="8.85546875" style="49" customWidth="1"/>
    <col min="7174" max="7174" width="8.7109375" style="49" customWidth="1"/>
    <col min="7175" max="7175" width="15" style="49" customWidth="1"/>
    <col min="7176" max="7176" width="14.5703125" style="49" customWidth="1"/>
    <col min="7177" max="7177" width="7.28515625" style="49" customWidth="1"/>
    <col min="7178" max="7178" width="13.42578125" style="49" customWidth="1"/>
    <col min="7179" max="7179" width="14.85546875" style="49" customWidth="1"/>
    <col min="7180" max="7180" width="18.140625" style="49" customWidth="1"/>
    <col min="7181" max="7181" width="13" style="49" customWidth="1"/>
    <col min="7182" max="7424" width="9.140625" style="49"/>
    <col min="7425" max="7425" width="10.28515625" style="49" customWidth="1"/>
    <col min="7426" max="7426" width="16.140625" style="49" customWidth="1"/>
    <col min="7427" max="7427" width="7.85546875" style="49" customWidth="1"/>
    <col min="7428" max="7428" width="58.42578125" style="49" customWidth="1"/>
    <col min="7429" max="7429" width="8.85546875" style="49" customWidth="1"/>
    <col min="7430" max="7430" width="8.7109375" style="49" customWidth="1"/>
    <col min="7431" max="7431" width="15" style="49" customWidth="1"/>
    <col min="7432" max="7432" width="14.5703125" style="49" customWidth="1"/>
    <col min="7433" max="7433" width="7.28515625" style="49" customWidth="1"/>
    <col min="7434" max="7434" width="13.42578125" style="49" customWidth="1"/>
    <col min="7435" max="7435" width="14.85546875" style="49" customWidth="1"/>
    <col min="7436" max="7436" width="18.140625" style="49" customWidth="1"/>
    <col min="7437" max="7437" width="13" style="49" customWidth="1"/>
    <col min="7438" max="7680" width="9.140625" style="49"/>
    <col min="7681" max="7681" width="10.28515625" style="49" customWidth="1"/>
    <col min="7682" max="7682" width="16.140625" style="49" customWidth="1"/>
    <col min="7683" max="7683" width="7.85546875" style="49" customWidth="1"/>
    <col min="7684" max="7684" width="58.42578125" style="49" customWidth="1"/>
    <col min="7685" max="7685" width="8.85546875" style="49" customWidth="1"/>
    <col min="7686" max="7686" width="8.7109375" style="49" customWidth="1"/>
    <col min="7687" max="7687" width="15" style="49" customWidth="1"/>
    <col min="7688" max="7688" width="14.5703125" style="49" customWidth="1"/>
    <col min="7689" max="7689" width="7.28515625" style="49" customWidth="1"/>
    <col min="7690" max="7690" width="13.42578125" style="49" customWidth="1"/>
    <col min="7691" max="7691" width="14.85546875" style="49" customWidth="1"/>
    <col min="7692" max="7692" width="18.140625" style="49" customWidth="1"/>
    <col min="7693" max="7693" width="13" style="49" customWidth="1"/>
    <col min="7694" max="7936" width="9.140625" style="49"/>
    <col min="7937" max="7937" width="10.28515625" style="49" customWidth="1"/>
    <col min="7938" max="7938" width="16.140625" style="49" customWidth="1"/>
    <col min="7939" max="7939" width="7.85546875" style="49" customWidth="1"/>
    <col min="7940" max="7940" width="58.42578125" style="49" customWidth="1"/>
    <col min="7941" max="7941" width="8.85546875" style="49" customWidth="1"/>
    <col min="7942" max="7942" width="8.7109375" style="49" customWidth="1"/>
    <col min="7943" max="7943" width="15" style="49" customWidth="1"/>
    <col min="7944" max="7944" width="14.5703125" style="49" customWidth="1"/>
    <col min="7945" max="7945" width="7.28515625" style="49" customWidth="1"/>
    <col min="7946" max="7946" width="13.42578125" style="49" customWidth="1"/>
    <col min="7947" max="7947" width="14.85546875" style="49" customWidth="1"/>
    <col min="7948" max="7948" width="18.140625" style="49" customWidth="1"/>
    <col min="7949" max="7949" width="13" style="49" customWidth="1"/>
    <col min="7950" max="8192" width="9.140625" style="49"/>
    <col min="8193" max="8193" width="10.28515625" style="49" customWidth="1"/>
    <col min="8194" max="8194" width="16.140625" style="49" customWidth="1"/>
    <col min="8195" max="8195" width="7.85546875" style="49" customWidth="1"/>
    <col min="8196" max="8196" width="58.42578125" style="49" customWidth="1"/>
    <col min="8197" max="8197" width="8.85546875" style="49" customWidth="1"/>
    <col min="8198" max="8198" width="8.7109375" style="49" customWidth="1"/>
    <col min="8199" max="8199" width="15" style="49" customWidth="1"/>
    <col min="8200" max="8200" width="14.5703125" style="49" customWidth="1"/>
    <col min="8201" max="8201" width="7.28515625" style="49" customWidth="1"/>
    <col min="8202" max="8202" width="13.42578125" style="49" customWidth="1"/>
    <col min="8203" max="8203" width="14.85546875" style="49" customWidth="1"/>
    <col min="8204" max="8204" width="18.140625" style="49" customWidth="1"/>
    <col min="8205" max="8205" width="13" style="49" customWidth="1"/>
    <col min="8206" max="8448" width="9.140625" style="49"/>
    <col min="8449" max="8449" width="10.28515625" style="49" customWidth="1"/>
    <col min="8450" max="8450" width="16.140625" style="49" customWidth="1"/>
    <col min="8451" max="8451" width="7.85546875" style="49" customWidth="1"/>
    <col min="8452" max="8452" width="58.42578125" style="49" customWidth="1"/>
    <col min="8453" max="8453" width="8.85546875" style="49" customWidth="1"/>
    <col min="8454" max="8454" width="8.7109375" style="49" customWidth="1"/>
    <col min="8455" max="8455" width="15" style="49" customWidth="1"/>
    <col min="8456" max="8456" width="14.5703125" style="49" customWidth="1"/>
    <col min="8457" max="8457" width="7.28515625" style="49" customWidth="1"/>
    <col min="8458" max="8458" width="13.42578125" style="49" customWidth="1"/>
    <col min="8459" max="8459" width="14.85546875" style="49" customWidth="1"/>
    <col min="8460" max="8460" width="18.140625" style="49" customWidth="1"/>
    <col min="8461" max="8461" width="13" style="49" customWidth="1"/>
    <col min="8462" max="8704" width="9.140625" style="49"/>
    <col min="8705" max="8705" width="10.28515625" style="49" customWidth="1"/>
    <col min="8706" max="8706" width="16.140625" style="49" customWidth="1"/>
    <col min="8707" max="8707" width="7.85546875" style="49" customWidth="1"/>
    <col min="8708" max="8708" width="58.42578125" style="49" customWidth="1"/>
    <col min="8709" max="8709" width="8.85546875" style="49" customWidth="1"/>
    <col min="8710" max="8710" width="8.7109375" style="49" customWidth="1"/>
    <col min="8711" max="8711" width="15" style="49" customWidth="1"/>
    <col min="8712" max="8712" width="14.5703125" style="49" customWidth="1"/>
    <col min="8713" max="8713" width="7.28515625" style="49" customWidth="1"/>
    <col min="8714" max="8714" width="13.42578125" style="49" customWidth="1"/>
    <col min="8715" max="8715" width="14.85546875" style="49" customWidth="1"/>
    <col min="8716" max="8716" width="18.140625" style="49" customWidth="1"/>
    <col min="8717" max="8717" width="13" style="49" customWidth="1"/>
    <col min="8718" max="8960" width="9.140625" style="49"/>
    <col min="8961" max="8961" width="10.28515625" style="49" customWidth="1"/>
    <col min="8962" max="8962" width="16.140625" style="49" customWidth="1"/>
    <col min="8963" max="8963" width="7.85546875" style="49" customWidth="1"/>
    <col min="8964" max="8964" width="58.42578125" style="49" customWidth="1"/>
    <col min="8965" max="8965" width="8.85546875" style="49" customWidth="1"/>
    <col min="8966" max="8966" width="8.7109375" style="49" customWidth="1"/>
    <col min="8967" max="8967" width="15" style="49" customWidth="1"/>
    <col min="8968" max="8968" width="14.5703125" style="49" customWidth="1"/>
    <col min="8969" max="8969" width="7.28515625" style="49" customWidth="1"/>
    <col min="8970" max="8970" width="13.42578125" style="49" customWidth="1"/>
    <col min="8971" max="8971" width="14.85546875" style="49" customWidth="1"/>
    <col min="8972" max="8972" width="18.140625" style="49" customWidth="1"/>
    <col min="8973" max="8973" width="13" style="49" customWidth="1"/>
    <col min="8974" max="9216" width="9.140625" style="49"/>
    <col min="9217" max="9217" width="10.28515625" style="49" customWidth="1"/>
    <col min="9218" max="9218" width="16.140625" style="49" customWidth="1"/>
    <col min="9219" max="9219" width="7.85546875" style="49" customWidth="1"/>
    <col min="9220" max="9220" width="58.42578125" style="49" customWidth="1"/>
    <col min="9221" max="9221" width="8.85546875" style="49" customWidth="1"/>
    <col min="9222" max="9222" width="8.7109375" style="49" customWidth="1"/>
    <col min="9223" max="9223" width="15" style="49" customWidth="1"/>
    <col min="9224" max="9224" width="14.5703125" style="49" customWidth="1"/>
    <col min="9225" max="9225" width="7.28515625" style="49" customWidth="1"/>
    <col min="9226" max="9226" width="13.42578125" style="49" customWidth="1"/>
    <col min="9227" max="9227" width="14.85546875" style="49" customWidth="1"/>
    <col min="9228" max="9228" width="18.140625" style="49" customWidth="1"/>
    <col min="9229" max="9229" width="13" style="49" customWidth="1"/>
    <col min="9230" max="9472" width="9.140625" style="49"/>
    <col min="9473" max="9473" width="10.28515625" style="49" customWidth="1"/>
    <col min="9474" max="9474" width="16.140625" style="49" customWidth="1"/>
    <col min="9475" max="9475" width="7.85546875" style="49" customWidth="1"/>
    <col min="9476" max="9476" width="58.42578125" style="49" customWidth="1"/>
    <col min="9477" max="9477" width="8.85546875" style="49" customWidth="1"/>
    <col min="9478" max="9478" width="8.7109375" style="49" customWidth="1"/>
    <col min="9479" max="9479" width="15" style="49" customWidth="1"/>
    <col min="9480" max="9480" width="14.5703125" style="49" customWidth="1"/>
    <col min="9481" max="9481" width="7.28515625" style="49" customWidth="1"/>
    <col min="9482" max="9482" width="13.42578125" style="49" customWidth="1"/>
    <col min="9483" max="9483" width="14.85546875" style="49" customWidth="1"/>
    <col min="9484" max="9484" width="18.140625" style="49" customWidth="1"/>
    <col min="9485" max="9485" width="13" style="49" customWidth="1"/>
    <col min="9486" max="9728" width="9.140625" style="49"/>
    <col min="9729" max="9729" width="10.28515625" style="49" customWidth="1"/>
    <col min="9730" max="9730" width="16.140625" style="49" customWidth="1"/>
    <col min="9731" max="9731" width="7.85546875" style="49" customWidth="1"/>
    <col min="9732" max="9732" width="58.42578125" style="49" customWidth="1"/>
    <col min="9733" max="9733" width="8.85546875" style="49" customWidth="1"/>
    <col min="9734" max="9734" width="8.7109375" style="49" customWidth="1"/>
    <col min="9735" max="9735" width="15" style="49" customWidth="1"/>
    <col min="9736" max="9736" width="14.5703125" style="49" customWidth="1"/>
    <col min="9737" max="9737" width="7.28515625" style="49" customWidth="1"/>
    <col min="9738" max="9738" width="13.42578125" style="49" customWidth="1"/>
    <col min="9739" max="9739" width="14.85546875" style="49" customWidth="1"/>
    <col min="9740" max="9740" width="18.140625" style="49" customWidth="1"/>
    <col min="9741" max="9741" width="13" style="49" customWidth="1"/>
    <col min="9742" max="9984" width="9.140625" style="49"/>
    <col min="9985" max="9985" width="10.28515625" style="49" customWidth="1"/>
    <col min="9986" max="9986" width="16.140625" style="49" customWidth="1"/>
    <col min="9987" max="9987" width="7.85546875" style="49" customWidth="1"/>
    <col min="9988" max="9988" width="58.42578125" style="49" customWidth="1"/>
    <col min="9989" max="9989" width="8.85546875" style="49" customWidth="1"/>
    <col min="9990" max="9990" width="8.7109375" style="49" customWidth="1"/>
    <col min="9991" max="9991" width="15" style="49" customWidth="1"/>
    <col min="9992" max="9992" width="14.5703125" style="49" customWidth="1"/>
    <col min="9993" max="9993" width="7.28515625" style="49" customWidth="1"/>
    <col min="9994" max="9994" width="13.42578125" style="49" customWidth="1"/>
    <col min="9995" max="9995" width="14.85546875" style="49" customWidth="1"/>
    <col min="9996" max="9996" width="18.140625" style="49" customWidth="1"/>
    <col min="9997" max="9997" width="13" style="49" customWidth="1"/>
    <col min="9998" max="10240" width="9.140625" style="49"/>
    <col min="10241" max="10241" width="10.28515625" style="49" customWidth="1"/>
    <col min="10242" max="10242" width="16.140625" style="49" customWidth="1"/>
    <col min="10243" max="10243" width="7.85546875" style="49" customWidth="1"/>
    <col min="10244" max="10244" width="58.42578125" style="49" customWidth="1"/>
    <col min="10245" max="10245" width="8.85546875" style="49" customWidth="1"/>
    <col min="10246" max="10246" width="8.7109375" style="49" customWidth="1"/>
    <col min="10247" max="10247" width="15" style="49" customWidth="1"/>
    <col min="10248" max="10248" width="14.5703125" style="49" customWidth="1"/>
    <col min="10249" max="10249" width="7.28515625" style="49" customWidth="1"/>
    <col min="10250" max="10250" width="13.42578125" style="49" customWidth="1"/>
    <col min="10251" max="10251" width="14.85546875" style="49" customWidth="1"/>
    <col min="10252" max="10252" width="18.140625" style="49" customWidth="1"/>
    <col min="10253" max="10253" width="13" style="49" customWidth="1"/>
    <col min="10254" max="10496" width="9.140625" style="49"/>
    <col min="10497" max="10497" width="10.28515625" style="49" customWidth="1"/>
    <col min="10498" max="10498" width="16.140625" style="49" customWidth="1"/>
    <col min="10499" max="10499" width="7.85546875" style="49" customWidth="1"/>
    <col min="10500" max="10500" width="58.42578125" style="49" customWidth="1"/>
    <col min="10501" max="10501" width="8.85546875" style="49" customWidth="1"/>
    <col min="10502" max="10502" width="8.7109375" style="49" customWidth="1"/>
    <col min="10503" max="10503" width="15" style="49" customWidth="1"/>
    <col min="10504" max="10504" width="14.5703125" style="49" customWidth="1"/>
    <col min="10505" max="10505" width="7.28515625" style="49" customWidth="1"/>
    <col min="10506" max="10506" width="13.42578125" style="49" customWidth="1"/>
    <col min="10507" max="10507" width="14.85546875" style="49" customWidth="1"/>
    <col min="10508" max="10508" width="18.140625" style="49" customWidth="1"/>
    <col min="10509" max="10509" width="13" style="49" customWidth="1"/>
    <col min="10510" max="10752" width="9.140625" style="49"/>
    <col min="10753" max="10753" width="10.28515625" style="49" customWidth="1"/>
    <col min="10754" max="10754" width="16.140625" style="49" customWidth="1"/>
    <col min="10755" max="10755" width="7.85546875" style="49" customWidth="1"/>
    <col min="10756" max="10756" width="58.42578125" style="49" customWidth="1"/>
    <col min="10757" max="10757" width="8.85546875" style="49" customWidth="1"/>
    <col min="10758" max="10758" width="8.7109375" style="49" customWidth="1"/>
    <col min="10759" max="10759" width="15" style="49" customWidth="1"/>
    <col min="10760" max="10760" width="14.5703125" style="49" customWidth="1"/>
    <col min="10761" max="10761" width="7.28515625" style="49" customWidth="1"/>
    <col min="10762" max="10762" width="13.42578125" style="49" customWidth="1"/>
    <col min="10763" max="10763" width="14.85546875" style="49" customWidth="1"/>
    <col min="10764" max="10764" width="18.140625" style="49" customWidth="1"/>
    <col min="10765" max="10765" width="13" style="49" customWidth="1"/>
    <col min="10766" max="11008" width="9.140625" style="49"/>
    <col min="11009" max="11009" width="10.28515625" style="49" customWidth="1"/>
    <col min="11010" max="11010" width="16.140625" style="49" customWidth="1"/>
    <col min="11011" max="11011" width="7.85546875" style="49" customWidth="1"/>
    <col min="11012" max="11012" width="58.42578125" style="49" customWidth="1"/>
    <col min="11013" max="11013" width="8.85546875" style="49" customWidth="1"/>
    <col min="11014" max="11014" width="8.7109375" style="49" customWidth="1"/>
    <col min="11015" max="11015" width="15" style="49" customWidth="1"/>
    <col min="11016" max="11016" width="14.5703125" style="49" customWidth="1"/>
    <col min="11017" max="11017" width="7.28515625" style="49" customWidth="1"/>
    <col min="11018" max="11018" width="13.42578125" style="49" customWidth="1"/>
    <col min="11019" max="11019" width="14.85546875" style="49" customWidth="1"/>
    <col min="11020" max="11020" width="18.140625" style="49" customWidth="1"/>
    <col min="11021" max="11021" width="13" style="49" customWidth="1"/>
    <col min="11022" max="11264" width="9.140625" style="49"/>
    <col min="11265" max="11265" width="10.28515625" style="49" customWidth="1"/>
    <col min="11266" max="11266" width="16.140625" style="49" customWidth="1"/>
    <col min="11267" max="11267" width="7.85546875" style="49" customWidth="1"/>
    <col min="11268" max="11268" width="58.42578125" style="49" customWidth="1"/>
    <col min="11269" max="11269" width="8.85546875" style="49" customWidth="1"/>
    <col min="11270" max="11270" width="8.7109375" style="49" customWidth="1"/>
    <col min="11271" max="11271" width="15" style="49" customWidth="1"/>
    <col min="11272" max="11272" width="14.5703125" style="49" customWidth="1"/>
    <col min="11273" max="11273" width="7.28515625" style="49" customWidth="1"/>
    <col min="11274" max="11274" width="13.42578125" style="49" customWidth="1"/>
    <col min="11275" max="11275" width="14.85546875" style="49" customWidth="1"/>
    <col min="11276" max="11276" width="18.140625" style="49" customWidth="1"/>
    <col min="11277" max="11277" width="13" style="49" customWidth="1"/>
    <col min="11278" max="11520" width="9.140625" style="49"/>
    <col min="11521" max="11521" width="10.28515625" style="49" customWidth="1"/>
    <col min="11522" max="11522" width="16.140625" style="49" customWidth="1"/>
    <col min="11523" max="11523" width="7.85546875" style="49" customWidth="1"/>
    <col min="11524" max="11524" width="58.42578125" style="49" customWidth="1"/>
    <col min="11525" max="11525" width="8.85546875" style="49" customWidth="1"/>
    <col min="11526" max="11526" width="8.7109375" style="49" customWidth="1"/>
    <col min="11527" max="11527" width="15" style="49" customWidth="1"/>
    <col min="11528" max="11528" width="14.5703125" style="49" customWidth="1"/>
    <col min="11529" max="11529" width="7.28515625" style="49" customWidth="1"/>
    <col min="11530" max="11530" width="13.42578125" style="49" customWidth="1"/>
    <col min="11531" max="11531" width="14.85546875" style="49" customWidth="1"/>
    <col min="11532" max="11532" width="18.140625" style="49" customWidth="1"/>
    <col min="11533" max="11533" width="13" style="49" customWidth="1"/>
    <col min="11534" max="11776" width="9.140625" style="49"/>
    <col min="11777" max="11777" width="10.28515625" style="49" customWidth="1"/>
    <col min="11778" max="11778" width="16.140625" style="49" customWidth="1"/>
    <col min="11779" max="11779" width="7.85546875" style="49" customWidth="1"/>
    <col min="11780" max="11780" width="58.42578125" style="49" customWidth="1"/>
    <col min="11781" max="11781" width="8.85546875" style="49" customWidth="1"/>
    <col min="11782" max="11782" width="8.7109375" style="49" customWidth="1"/>
    <col min="11783" max="11783" width="15" style="49" customWidth="1"/>
    <col min="11784" max="11784" width="14.5703125" style="49" customWidth="1"/>
    <col min="11785" max="11785" width="7.28515625" style="49" customWidth="1"/>
    <col min="11786" max="11786" width="13.42578125" style="49" customWidth="1"/>
    <col min="11787" max="11787" width="14.85546875" style="49" customWidth="1"/>
    <col min="11788" max="11788" width="18.140625" style="49" customWidth="1"/>
    <col min="11789" max="11789" width="13" style="49" customWidth="1"/>
    <col min="11790" max="12032" width="9.140625" style="49"/>
    <col min="12033" max="12033" width="10.28515625" style="49" customWidth="1"/>
    <col min="12034" max="12034" width="16.140625" style="49" customWidth="1"/>
    <col min="12035" max="12035" width="7.85546875" style="49" customWidth="1"/>
    <col min="12036" max="12036" width="58.42578125" style="49" customWidth="1"/>
    <col min="12037" max="12037" width="8.85546875" style="49" customWidth="1"/>
    <col min="12038" max="12038" width="8.7109375" style="49" customWidth="1"/>
    <col min="12039" max="12039" width="15" style="49" customWidth="1"/>
    <col min="12040" max="12040" width="14.5703125" style="49" customWidth="1"/>
    <col min="12041" max="12041" width="7.28515625" style="49" customWidth="1"/>
    <col min="12042" max="12042" width="13.42578125" style="49" customWidth="1"/>
    <col min="12043" max="12043" width="14.85546875" style="49" customWidth="1"/>
    <col min="12044" max="12044" width="18.140625" style="49" customWidth="1"/>
    <col min="12045" max="12045" width="13" style="49" customWidth="1"/>
    <col min="12046" max="12288" width="9.140625" style="49"/>
    <col min="12289" max="12289" width="10.28515625" style="49" customWidth="1"/>
    <col min="12290" max="12290" width="16.140625" style="49" customWidth="1"/>
    <col min="12291" max="12291" width="7.85546875" style="49" customWidth="1"/>
    <col min="12292" max="12292" width="58.42578125" style="49" customWidth="1"/>
    <col min="12293" max="12293" width="8.85546875" style="49" customWidth="1"/>
    <col min="12294" max="12294" width="8.7109375" style="49" customWidth="1"/>
    <col min="12295" max="12295" width="15" style="49" customWidth="1"/>
    <col min="12296" max="12296" width="14.5703125" style="49" customWidth="1"/>
    <col min="12297" max="12297" width="7.28515625" style="49" customWidth="1"/>
    <col min="12298" max="12298" width="13.42578125" style="49" customWidth="1"/>
    <col min="12299" max="12299" width="14.85546875" style="49" customWidth="1"/>
    <col min="12300" max="12300" width="18.140625" style="49" customWidth="1"/>
    <col min="12301" max="12301" width="13" style="49" customWidth="1"/>
    <col min="12302" max="12544" width="9.140625" style="49"/>
    <col min="12545" max="12545" width="10.28515625" style="49" customWidth="1"/>
    <col min="12546" max="12546" width="16.140625" style="49" customWidth="1"/>
    <col min="12547" max="12547" width="7.85546875" style="49" customWidth="1"/>
    <col min="12548" max="12548" width="58.42578125" style="49" customWidth="1"/>
    <col min="12549" max="12549" width="8.85546875" style="49" customWidth="1"/>
    <col min="12550" max="12550" width="8.7109375" style="49" customWidth="1"/>
    <col min="12551" max="12551" width="15" style="49" customWidth="1"/>
    <col min="12552" max="12552" width="14.5703125" style="49" customWidth="1"/>
    <col min="12553" max="12553" width="7.28515625" style="49" customWidth="1"/>
    <col min="12554" max="12554" width="13.42578125" style="49" customWidth="1"/>
    <col min="12555" max="12555" width="14.85546875" style="49" customWidth="1"/>
    <col min="12556" max="12556" width="18.140625" style="49" customWidth="1"/>
    <col min="12557" max="12557" width="13" style="49" customWidth="1"/>
    <col min="12558" max="12800" width="9.140625" style="49"/>
    <col min="12801" max="12801" width="10.28515625" style="49" customWidth="1"/>
    <col min="12802" max="12802" width="16.140625" style="49" customWidth="1"/>
    <col min="12803" max="12803" width="7.85546875" style="49" customWidth="1"/>
    <col min="12804" max="12804" width="58.42578125" style="49" customWidth="1"/>
    <col min="12805" max="12805" width="8.85546875" style="49" customWidth="1"/>
    <col min="12806" max="12806" width="8.7109375" style="49" customWidth="1"/>
    <col min="12807" max="12807" width="15" style="49" customWidth="1"/>
    <col min="12808" max="12808" width="14.5703125" style="49" customWidth="1"/>
    <col min="12809" max="12809" width="7.28515625" style="49" customWidth="1"/>
    <col min="12810" max="12810" width="13.42578125" style="49" customWidth="1"/>
    <col min="12811" max="12811" width="14.85546875" style="49" customWidth="1"/>
    <col min="12812" max="12812" width="18.140625" style="49" customWidth="1"/>
    <col min="12813" max="12813" width="13" style="49" customWidth="1"/>
    <col min="12814" max="13056" width="9.140625" style="49"/>
    <col min="13057" max="13057" width="10.28515625" style="49" customWidth="1"/>
    <col min="13058" max="13058" width="16.140625" style="49" customWidth="1"/>
    <col min="13059" max="13059" width="7.85546875" style="49" customWidth="1"/>
    <col min="13060" max="13060" width="58.42578125" style="49" customWidth="1"/>
    <col min="13061" max="13061" width="8.85546875" style="49" customWidth="1"/>
    <col min="13062" max="13062" width="8.7109375" style="49" customWidth="1"/>
    <col min="13063" max="13063" width="15" style="49" customWidth="1"/>
    <col min="13064" max="13064" width="14.5703125" style="49" customWidth="1"/>
    <col min="13065" max="13065" width="7.28515625" style="49" customWidth="1"/>
    <col min="13066" max="13066" width="13.42578125" style="49" customWidth="1"/>
    <col min="13067" max="13067" width="14.85546875" style="49" customWidth="1"/>
    <col min="13068" max="13068" width="18.140625" style="49" customWidth="1"/>
    <col min="13069" max="13069" width="13" style="49" customWidth="1"/>
    <col min="13070" max="13312" width="9.140625" style="49"/>
    <col min="13313" max="13313" width="10.28515625" style="49" customWidth="1"/>
    <col min="13314" max="13314" width="16.140625" style="49" customWidth="1"/>
    <col min="13315" max="13315" width="7.85546875" style="49" customWidth="1"/>
    <col min="13316" max="13316" width="58.42578125" style="49" customWidth="1"/>
    <col min="13317" max="13317" width="8.85546875" style="49" customWidth="1"/>
    <col min="13318" max="13318" width="8.7109375" style="49" customWidth="1"/>
    <col min="13319" max="13319" width="15" style="49" customWidth="1"/>
    <col min="13320" max="13320" width="14.5703125" style="49" customWidth="1"/>
    <col min="13321" max="13321" width="7.28515625" style="49" customWidth="1"/>
    <col min="13322" max="13322" width="13.42578125" style="49" customWidth="1"/>
    <col min="13323" max="13323" width="14.85546875" style="49" customWidth="1"/>
    <col min="13324" max="13324" width="18.140625" style="49" customWidth="1"/>
    <col min="13325" max="13325" width="13" style="49" customWidth="1"/>
    <col min="13326" max="13568" width="9.140625" style="49"/>
    <col min="13569" max="13569" width="10.28515625" style="49" customWidth="1"/>
    <col min="13570" max="13570" width="16.140625" style="49" customWidth="1"/>
    <col min="13571" max="13571" width="7.85546875" style="49" customWidth="1"/>
    <col min="13572" max="13572" width="58.42578125" style="49" customWidth="1"/>
    <col min="13573" max="13573" width="8.85546875" style="49" customWidth="1"/>
    <col min="13574" max="13574" width="8.7109375" style="49" customWidth="1"/>
    <col min="13575" max="13575" width="15" style="49" customWidth="1"/>
    <col min="13576" max="13576" width="14.5703125" style="49" customWidth="1"/>
    <col min="13577" max="13577" width="7.28515625" style="49" customWidth="1"/>
    <col min="13578" max="13578" width="13.42578125" style="49" customWidth="1"/>
    <col min="13579" max="13579" width="14.85546875" style="49" customWidth="1"/>
    <col min="13580" max="13580" width="18.140625" style="49" customWidth="1"/>
    <col min="13581" max="13581" width="13" style="49" customWidth="1"/>
    <col min="13582" max="13824" width="9.140625" style="49"/>
    <col min="13825" max="13825" width="10.28515625" style="49" customWidth="1"/>
    <col min="13826" max="13826" width="16.140625" style="49" customWidth="1"/>
    <col min="13827" max="13827" width="7.85546875" style="49" customWidth="1"/>
    <col min="13828" max="13828" width="58.42578125" style="49" customWidth="1"/>
    <col min="13829" max="13829" width="8.85546875" style="49" customWidth="1"/>
    <col min="13830" max="13830" width="8.7109375" style="49" customWidth="1"/>
    <col min="13831" max="13831" width="15" style="49" customWidth="1"/>
    <col min="13832" max="13832" width="14.5703125" style="49" customWidth="1"/>
    <col min="13833" max="13833" width="7.28515625" style="49" customWidth="1"/>
    <col min="13834" max="13834" width="13.42578125" style="49" customWidth="1"/>
    <col min="13835" max="13835" width="14.85546875" style="49" customWidth="1"/>
    <col min="13836" max="13836" width="18.140625" style="49" customWidth="1"/>
    <col min="13837" max="13837" width="13" style="49" customWidth="1"/>
    <col min="13838" max="14080" width="9.140625" style="49"/>
    <col min="14081" max="14081" width="10.28515625" style="49" customWidth="1"/>
    <col min="14082" max="14082" width="16.140625" style="49" customWidth="1"/>
    <col min="14083" max="14083" width="7.85546875" style="49" customWidth="1"/>
    <col min="14084" max="14084" width="58.42578125" style="49" customWidth="1"/>
    <col min="14085" max="14085" width="8.85546875" style="49" customWidth="1"/>
    <col min="14086" max="14086" width="8.7109375" style="49" customWidth="1"/>
    <col min="14087" max="14087" width="15" style="49" customWidth="1"/>
    <col min="14088" max="14088" width="14.5703125" style="49" customWidth="1"/>
    <col min="14089" max="14089" width="7.28515625" style="49" customWidth="1"/>
    <col min="14090" max="14090" width="13.42578125" style="49" customWidth="1"/>
    <col min="14091" max="14091" width="14.85546875" style="49" customWidth="1"/>
    <col min="14092" max="14092" width="18.140625" style="49" customWidth="1"/>
    <col min="14093" max="14093" width="13" style="49" customWidth="1"/>
    <col min="14094" max="14336" width="9.140625" style="49"/>
    <col min="14337" max="14337" width="10.28515625" style="49" customWidth="1"/>
    <col min="14338" max="14338" width="16.140625" style="49" customWidth="1"/>
    <col min="14339" max="14339" width="7.85546875" style="49" customWidth="1"/>
    <col min="14340" max="14340" width="58.42578125" style="49" customWidth="1"/>
    <col min="14341" max="14341" width="8.85546875" style="49" customWidth="1"/>
    <col min="14342" max="14342" width="8.7109375" style="49" customWidth="1"/>
    <col min="14343" max="14343" width="15" style="49" customWidth="1"/>
    <col min="14344" max="14344" width="14.5703125" style="49" customWidth="1"/>
    <col min="14345" max="14345" width="7.28515625" style="49" customWidth="1"/>
    <col min="14346" max="14346" width="13.42578125" style="49" customWidth="1"/>
    <col min="14347" max="14347" width="14.85546875" style="49" customWidth="1"/>
    <col min="14348" max="14348" width="18.140625" style="49" customWidth="1"/>
    <col min="14349" max="14349" width="13" style="49" customWidth="1"/>
    <col min="14350" max="14592" width="9.140625" style="49"/>
    <col min="14593" max="14593" width="10.28515625" style="49" customWidth="1"/>
    <col min="14594" max="14594" width="16.140625" style="49" customWidth="1"/>
    <col min="14595" max="14595" width="7.85546875" style="49" customWidth="1"/>
    <col min="14596" max="14596" width="58.42578125" style="49" customWidth="1"/>
    <col min="14597" max="14597" width="8.85546875" style="49" customWidth="1"/>
    <col min="14598" max="14598" width="8.7109375" style="49" customWidth="1"/>
    <col min="14599" max="14599" width="15" style="49" customWidth="1"/>
    <col min="14600" max="14600" width="14.5703125" style="49" customWidth="1"/>
    <col min="14601" max="14601" width="7.28515625" style="49" customWidth="1"/>
    <col min="14602" max="14602" width="13.42578125" style="49" customWidth="1"/>
    <col min="14603" max="14603" width="14.85546875" style="49" customWidth="1"/>
    <col min="14604" max="14604" width="18.140625" style="49" customWidth="1"/>
    <col min="14605" max="14605" width="13" style="49" customWidth="1"/>
    <col min="14606" max="14848" width="9.140625" style="49"/>
    <col min="14849" max="14849" width="10.28515625" style="49" customWidth="1"/>
    <col min="14850" max="14850" width="16.140625" style="49" customWidth="1"/>
    <col min="14851" max="14851" width="7.85546875" style="49" customWidth="1"/>
    <col min="14852" max="14852" width="58.42578125" style="49" customWidth="1"/>
    <col min="14853" max="14853" width="8.85546875" style="49" customWidth="1"/>
    <col min="14854" max="14854" width="8.7109375" style="49" customWidth="1"/>
    <col min="14855" max="14855" width="15" style="49" customWidth="1"/>
    <col min="14856" max="14856" width="14.5703125" style="49" customWidth="1"/>
    <col min="14857" max="14857" width="7.28515625" style="49" customWidth="1"/>
    <col min="14858" max="14858" width="13.42578125" style="49" customWidth="1"/>
    <col min="14859" max="14859" width="14.85546875" style="49" customWidth="1"/>
    <col min="14860" max="14860" width="18.140625" style="49" customWidth="1"/>
    <col min="14861" max="14861" width="13" style="49" customWidth="1"/>
    <col min="14862" max="15104" width="9.140625" style="49"/>
    <col min="15105" max="15105" width="10.28515625" style="49" customWidth="1"/>
    <col min="15106" max="15106" width="16.140625" style="49" customWidth="1"/>
    <col min="15107" max="15107" width="7.85546875" style="49" customWidth="1"/>
    <col min="15108" max="15108" width="58.42578125" style="49" customWidth="1"/>
    <col min="15109" max="15109" width="8.85546875" style="49" customWidth="1"/>
    <col min="15110" max="15110" width="8.7109375" style="49" customWidth="1"/>
    <col min="15111" max="15111" width="15" style="49" customWidth="1"/>
    <col min="15112" max="15112" width="14.5703125" style="49" customWidth="1"/>
    <col min="15113" max="15113" width="7.28515625" style="49" customWidth="1"/>
    <col min="15114" max="15114" width="13.42578125" style="49" customWidth="1"/>
    <col min="15115" max="15115" width="14.85546875" style="49" customWidth="1"/>
    <col min="15116" max="15116" width="18.140625" style="49" customWidth="1"/>
    <col min="15117" max="15117" width="13" style="49" customWidth="1"/>
    <col min="15118" max="15360" width="9.140625" style="49"/>
    <col min="15361" max="15361" width="10.28515625" style="49" customWidth="1"/>
    <col min="15362" max="15362" width="16.140625" style="49" customWidth="1"/>
    <col min="15363" max="15363" width="7.85546875" style="49" customWidth="1"/>
    <col min="15364" max="15364" width="58.42578125" style="49" customWidth="1"/>
    <col min="15365" max="15365" width="8.85546875" style="49" customWidth="1"/>
    <col min="15366" max="15366" width="8.7109375" style="49" customWidth="1"/>
    <col min="15367" max="15367" width="15" style="49" customWidth="1"/>
    <col min="15368" max="15368" width="14.5703125" style="49" customWidth="1"/>
    <col min="15369" max="15369" width="7.28515625" style="49" customWidth="1"/>
    <col min="15370" max="15370" width="13.42578125" style="49" customWidth="1"/>
    <col min="15371" max="15371" width="14.85546875" style="49" customWidth="1"/>
    <col min="15372" max="15372" width="18.140625" style="49" customWidth="1"/>
    <col min="15373" max="15373" width="13" style="49" customWidth="1"/>
    <col min="15374" max="15616" width="9.140625" style="49"/>
    <col min="15617" max="15617" width="10.28515625" style="49" customWidth="1"/>
    <col min="15618" max="15618" width="16.140625" style="49" customWidth="1"/>
    <col min="15619" max="15619" width="7.85546875" style="49" customWidth="1"/>
    <col min="15620" max="15620" width="58.42578125" style="49" customWidth="1"/>
    <col min="15621" max="15621" width="8.85546875" style="49" customWidth="1"/>
    <col min="15622" max="15622" width="8.7109375" style="49" customWidth="1"/>
    <col min="15623" max="15623" width="15" style="49" customWidth="1"/>
    <col min="15624" max="15624" width="14.5703125" style="49" customWidth="1"/>
    <col min="15625" max="15625" width="7.28515625" style="49" customWidth="1"/>
    <col min="15626" max="15626" width="13.42578125" style="49" customWidth="1"/>
    <col min="15627" max="15627" width="14.85546875" style="49" customWidth="1"/>
    <col min="15628" max="15628" width="18.140625" style="49" customWidth="1"/>
    <col min="15629" max="15629" width="13" style="49" customWidth="1"/>
    <col min="15630" max="15872" width="9.140625" style="49"/>
    <col min="15873" max="15873" width="10.28515625" style="49" customWidth="1"/>
    <col min="15874" max="15874" width="16.140625" style="49" customWidth="1"/>
    <col min="15875" max="15875" width="7.85546875" style="49" customWidth="1"/>
    <col min="15876" max="15876" width="58.42578125" style="49" customWidth="1"/>
    <col min="15877" max="15877" width="8.85546875" style="49" customWidth="1"/>
    <col min="15878" max="15878" width="8.7109375" style="49" customWidth="1"/>
    <col min="15879" max="15879" width="15" style="49" customWidth="1"/>
    <col min="15880" max="15880" width="14.5703125" style="49" customWidth="1"/>
    <col min="15881" max="15881" width="7.28515625" style="49" customWidth="1"/>
    <col min="15882" max="15882" width="13.42578125" style="49" customWidth="1"/>
    <col min="15883" max="15883" width="14.85546875" style="49" customWidth="1"/>
    <col min="15884" max="15884" width="18.140625" style="49" customWidth="1"/>
    <col min="15885" max="15885" width="13" style="49" customWidth="1"/>
    <col min="15886" max="16128" width="9.140625" style="49"/>
    <col min="16129" max="16129" width="10.28515625" style="49" customWidth="1"/>
    <col min="16130" max="16130" width="16.140625" style="49" customWidth="1"/>
    <col min="16131" max="16131" width="7.85546875" style="49" customWidth="1"/>
    <col min="16132" max="16132" width="58.42578125" style="49" customWidth="1"/>
    <col min="16133" max="16133" width="8.85546875" style="49" customWidth="1"/>
    <col min="16134" max="16134" width="8.7109375" style="49" customWidth="1"/>
    <col min="16135" max="16135" width="15" style="49" customWidth="1"/>
    <col min="16136" max="16136" width="14.5703125" style="49" customWidth="1"/>
    <col min="16137" max="16137" width="7.28515625" style="49" customWidth="1"/>
    <col min="16138" max="16138" width="13.42578125" style="49" customWidth="1"/>
    <col min="16139" max="16139" width="14.85546875" style="49" customWidth="1"/>
    <col min="16140" max="16140" width="18.140625" style="49" customWidth="1"/>
    <col min="16141" max="16141" width="13" style="49" customWidth="1"/>
    <col min="16142" max="16384" width="9.140625" style="49"/>
  </cols>
  <sheetData>
    <row r="1" spans="1:14" s="43" customFormat="1" ht="12.75">
      <c r="A1" s="201" t="s">
        <v>31</v>
      </c>
      <c r="B1" s="360" t="s">
        <v>267</v>
      </c>
      <c r="C1" s="360"/>
      <c r="D1" s="360"/>
      <c r="E1" s="360"/>
      <c r="F1" s="360"/>
      <c r="G1" s="360"/>
      <c r="H1" s="360"/>
      <c r="I1" s="360"/>
      <c r="J1" s="360"/>
      <c r="K1" s="360"/>
      <c r="L1" s="202"/>
      <c r="M1" s="203"/>
    </row>
    <row r="2" spans="1:14" s="43" customFormat="1" ht="12.75">
      <c r="A2" s="204" t="s">
        <v>179</v>
      </c>
      <c r="B2" s="361" t="s">
        <v>147</v>
      </c>
      <c r="C2" s="361"/>
      <c r="D2" s="361"/>
      <c r="E2" s="361"/>
      <c r="F2" s="361"/>
      <c r="G2" s="361"/>
      <c r="H2" s="361"/>
      <c r="I2" s="361"/>
      <c r="J2" s="361"/>
      <c r="K2" s="361"/>
      <c r="L2" s="44"/>
      <c r="M2" s="205"/>
    </row>
    <row r="3" spans="1:14" s="43" customFormat="1" ht="12.75">
      <c r="A3" s="206" t="s">
        <v>29</v>
      </c>
      <c r="B3" s="361" t="s">
        <v>32</v>
      </c>
      <c r="C3" s="361"/>
      <c r="D3" s="361"/>
      <c r="E3" s="361"/>
      <c r="F3" s="361"/>
      <c r="G3" s="361"/>
      <c r="H3" s="361"/>
      <c r="I3" s="361"/>
      <c r="J3" s="361"/>
      <c r="K3" s="361"/>
      <c r="L3" s="44"/>
      <c r="M3" s="205"/>
    </row>
    <row r="4" spans="1:14" s="43" customFormat="1" ht="12.75">
      <c r="A4" s="207" t="s">
        <v>180</v>
      </c>
      <c r="B4" s="361" t="s">
        <v>48</v>
      </c>
      <c r="C4" s="361"/>
      <c r="D4" s="361"/>
      <c r="E4" s="361"/>
      <c r="F4" s="361"/>
      <c r="G4" s="361"/>
      <c r="H4" s="361"/>
      <c r="I4" s="361"/>
      <c r="J4" s="361"/>
      <c r="K4" s="361"/>
      <c r="L4" s="44"/>
      <c r="M4" s="205"/>
    </row>
    <row r="5" spans="1:14" s="43" customFormat="1" ht="12.75">
      <c r="A5" s="206" t="s">
        <v>49</v>
      </c>
      <c r="B5" s="362">
        <f>'BDI DIFERENCIADO'!B22</f>
        <v>0</v>
      </c>
      <c r="C5" s="362"/>
      <c r="D5" s="362"/>
      <c r="E5" s="362"/>
      <c r="F5" s="362"/>
      <c r="G5" s="362"/>
      <c r="H5" s="362"/>
      <c r="I5" s="362"/>
      <c r="J5" s="362"/>
      <c r="K5" s="362"/>
      <c r="L5" s="44"/>
      <c r="M5" s="205"/>
    </row>
    <row r="6" spans="1:14" s="43" customFormat="1" ht="13.5" thickBot="1">
      <c r="A6" s="208"/>
      <c r="B6" s="209"/>
      <c r="C6" s="209"/>
      <c r="D6" s="210"/>
      <c r="E6" s="211"/>
      <c r="F6" s="211"/>
      <c r="G6" s="209"/>
      <c r="H6" s="209"/>
      <c r="I6" s="209"/>
      <c r="J6" s="209"/>
      <c r="K6" s="209"/>
      <c r="L6" s="209"/>
      <c r="M6" s="212"/>
    </row>
    <row r="7" spans="1:14" s="53" customFormat="1" ht="25.5" customHeight="1" thickBot="1">
      <c r="A7" s="350" t="s">
        <v>198</v>
      </c>
      <c r="B7" s="387" t="s">
        <v>199</v>
      </c>
      <c r="C7" s="387" t="s">
        <v>0</v>
      </c>
      <c r="D7" s="388" t="s">
        <v>54</v>
      </c>
      <c r="E7" s="387" t="s">
        <v>200</v>
      </c>
      <c r="F7" s="390" t="s">
        <v>201</v>
      </c>
      <c r="G7" s="377" t="s">
        <v>202</v>
      </c>
      <c r="H7" s="378"/>
      <c r="I7" s="200" t="s">
        <v>203</v>
      </c>
      <c r="J7" s="377" t="s">
        <v>204</v>
      </c>
      <c r="K7" s="378"/>
      <c r="L7" s="300" t="s">
        <v>55</v>
      </c>
      <c r="M7" s="379" t="s">
        <v>56</v>
      </c>
      <c r="N7" s="52"/>
    </row>
    <row r="8" spans="1:14" s="53" customFormat="1" ht="60.75" customHeight="1" thickBot="1">
      <c r="A8" s="351"/>
      <c r="B8" s="353"/>
      <c r="C8" s="353"/>
      <c r="D8" s="389"/>
      <c r="E8" s="353"/>
      <c r="F8" s="391"/>
      <c r="G8" s="54" t="s">
        <v>205</v>
      </c>
      <c r="H8" s="51" t="s">
        <v>55</v>
      </c>
      <c r="I8" s="51" t="s">
        <v>206</v>
      </c>
      <c r="J8" s="54" t="s">
        <v>207</v>
      </c>
      <c r="K8" s="51" t="s">
        <v>55</v>
      </c>
      <c r="L8" s="302" t="s">
        <v>208</v>
      </c>
      <c r="M8" s="380"/>
    </row>
    <row r="9" spans="1:14" s="53" customFormat="1" ht="15.75" thickBot="1">
      <c r="A9" s="55"/>
      <c r="B9" s="56"/>
      <c r="C9" s="56">
        <v>1</v>
      </c>
      <c r="D9" s="57" t="s">
        <v>57</v>
      </c>
      <c r="E9" s="56"/>
      <c r="F9" s="58"/>
      <c r="G9" s="59"/>
      <c r="H9" s="59"/>
      <c r="I9" s="59"/>
      <c r="J9" s="59"/>
      <c r="K9" s="59"/>
      <c r="L9" s="60">
        <f>SUM(L10:L26)</f>
        <v>0</v>
      </c>
      <c r="M9" s="61" t="e">
        <f>L9/$H$84</f>
        <v>#DIV/0!</v>
      </c>
    </row>
    <row r="10" spans="1:14" s="70" customFormat="1" ht="16.5" thickBot="1">
      <c r="A10" s="62"/>
      <c r="B10" s="63"/>
      <c r="C10" s="63" t="s">
        <v>1</v>
      </c>
      <c r="D10" s="64" t="s">
        <v>58</v>
      </c>
      <c r="E10" s="65"/>
      <c r="F10" s="66"/>
      <c r="G10" s="67"/>
      <c r="H10" s="67"/>
      <c r="I10" s="67"/>
      <c r="J10" s="67"/>
      <c r="K10" s="67"/>
      <c r="L10" s="68">
        <f>SUM(K11:K16)</f>
        <v>0</v>
      </c>
      <c r="M10" s="69"/>
    </row>
    <row r="11" spans="1:14" s="53" customFormat="1">
      <c r="A11" s="71" t="s">
        <v>209</v>
      </c>
      <c r="B11" s="72" t="s">
        <v>210</v>
      </c>
      <c r="C11" s="72" t="s">
        <v>59</v>
      </c>
      <c r="D11" s="73" t="s">
        <v>211</v>
      </c>
      <c r="E11" s="72" t="s">
        <v>9</v>
      </c>
      <c r="F11" s="74">
        <f>60</f>
        <v>60</v>
      </c>
      <c r="G11" s="188"/>
      <c r="H11" s="75">
        <f>G11*F11</f>
        <v>0</v>
      </c>
      <c r="I11" s="75"/>
      <c r="J11" s="75">
        <f t="shared" ref="J11:J16" si="0">(G11*$N$6)+G11</f>
        <v>0</v>
      </c>
      <c r="K11" s="75">
        <f t="shared" ref="K11:K16" si="1">J11*F11</f>
        <v>0</v>
      </c>
      <c r="L11" s="76"/>
      <c r="M11" s="381"/>
    </row>
    <row r="12" spans="1:14" s="53" customFormat="1">
      <c r="A12" s="77" t="s">
        <v>212</v>
      </c>
      <c r="B12" s="72" t="s">
        <v>210</v>
      </c>
      <c r="C12" s="72" t="s">
        <v>61</v>
      </c>
      <c r="D12" s="73" t="s">
        <v>213</v>
      </c>
      <c r="E12" s="72" t="s">
        <v>9</v>
      </c>
      <c r="F12" s="74">
        <f>F11</f>
        <v>60</v>
      </c>
      <c r="G12" s="189"/>
      <c r="H12" s="75">
        <f>G12*F12</f>
        <v>0</v>
      </c>
      <c r="I12" s="78"/>
      <c r="J12" s="75">
        <f t="shared" si="0"/>
        <v>0</v>
      </c>
      <c r="K12" s="75">
        <f t="shared" si="1"/>
        <v>0</v>
      </c>
      <c r="L12" s="76"/>
      <c r="M12" s="366"/>
    </row>
    <row r="13" spans="1:14" s="53" customFormat="1">
      <c r="A13" s="79" t="s">
        <v>214</v>
      </c>
      <c r="B13" s="72" t="s">
        <v>210</v>
      </c>
      <c r="C13" s="72" t="s">
        <v>63</v>
      </c>
      <c r="D13" s="80" t="s">
        <v>62</v>
      </c>
      <c r="E13" s="72" t="s">
        <v>9</v>
      </c>
      <c r="F13" s="81">
        <f>240</f>
        <v>240</v>
      </c>
      <c r="G13" s="190"/>
      <c r="H13" s="83">
        <f>G13*F13</f>
        <v>0</v>
      </c>
      <c r="I13" s="82"/>
      <c r="J13" s="75">
        <f t="shared" si="0"/>
        <v>0</v>
      </c>
      <c r="K13" s="75">
        <f t="shared" si="1"/>
        <v>0</v>
      </c>
      <c r="L13" s="76"/>
      <c r="M13" s="366"/>
    </row>
    <row r="14" spans="1:14" s="89" customFormat="1" ht="12.75">
      <c r="A14" s="84" t="s">
        <v>215</v>
      </c>
      <c r="B14" s="85" t="s">
        <v>210</v>
      </c>
      <c r="C14" s="86" t="s">
        <v>216</v>
      </c>
      <c r="D14" s="87" t="s">
        <v>217</v>
      </c>
      <c r="E14" s="85" t="s">
        <v>9</v>
      </c>
      <c r="F14" s="88">
        <v>30</v>
      </c>
      <c r="G14" s="191"/>
      <c r="H14" s="83">
        <f>G14*F14</f>
        <v>0</v>
      </c>
      <c r="I14" s="83"/>
      <c r="J14" s="75">
        <f t="shared" si="0"/>
        <v>0</v>
      </c>
      <c r="K14" s="75">
        <f t="shared" si="1"/>
        <v>0</v>
      </c>
      <c r="L14" s="76"/>
      <c r="M14" s="366"/>
    </row>
    <row r="15" spans="1:14" s="89" customFormat="1" ht="12.75">
      <c r="A15" s="84" t="s">
        <v>218</v>
      </c>
      <c r="B15" s="85" t="s">
        <v>210</v>
      </c>
      <c r="C15" s="86" t="s">
        <v>219</v>
      </c>
      <c r="D15" s="87" t="s">
        <v>220</v>
      </c>
      <c r="E15" s="85" t="s">
        <v>9</v>
      </c>
      <c r="F15" s="88">
        <v>30</v>
      </c>
      <c r="G15" s="191"/>
      <c r="H15" s="83">
        <f>G15*F15</f>
        <v>0</v>
      </c>
      <c r="I15" s="83"/>
      <c r="J15" s="75">
        <f t="shared" si="0"/>
        <v>0</v>
      </c>
      <c r="K15" s="75">
        <f t="shared" si="1"/>
        <v>0</v>
      </c>
      <c r="L15" s="76"/>
      <c r="M15" s="366"/>
    </row>
    <row r="16" spans="1:14" s="53" customFormat="1" ht="24" customHeight="1">
      <c r="A16" s="382" t="s">
        <v>221</v>
      </c>
      <c r="B16" s="383"/>
      <c r="C16" s="72" t="s">
        <v>222</v>
      </c>
      <c r="D16" s="90" t="s">
        <v>64</v>
      </c>
      <c r="E16" s="91" t="s">
        <v>65</v>
      </c>
      <c r="F16" s="92">
        <v>1</v>
      </c>
      <c r="G16" s="191"/>
      <c r="H16" s="83">
        <f>F16*G16</f>
        <v>0</v>
      </c>
      <c r="I16" s="83"/>
      <c r="J16" s="75">
        <f t="shared" si="0"/>
        <v>0</v>
      </c>
      <c r="K16" s="75">
        <f t="shared" si="1"/>
        <v>0</v>
      </c>
      <c r="L16" s="93"/>
      <c r="M16" s="367"/>
    </row>
    <row r="17" spans="1:13" s="53" customFormat="1" hidden="1">
      <c r="A17" s="84"/>
      <c r="B17" s="91"/>
      <c r="C17" s="94"/>
      <c r="D17" s="95"/>
      <c r="E17" s="94"/>
      <c r="F17" s="96"/>
      <c r="G17" s="97"/>
      <c r="H17" s="97"/>
      <c r="I17" s="97"/>
      <c r="J17" s="97"/>
      <c r="K17" s="97"/>
      <c r="L17" s="98"/>
      <c r="M17" s="99"/>
    </row>
    <row r="18" spans="1:13" s="53" customFormat="1" ht="15.75" thickBot="1">
      <c r="A18" s="384"/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6"/>
    </row>
    <row r="19" spans="1:13" s="70" customFormat="1" ht="16.5" thickBot="1">
      <c r="A19" s="62"/>
      <c r="B19" s="63"/>
      <c r="C19" s="63" t="s">
        <v>2</v>
      </c>
      <c r="D19" s="64" t="s">
        <v>66</v>
      </c>
      <c r="E19" s="65"/>
      <c r="F19" s="66"/>
      <c r="G19" s="67"/>
      <c r="H19" s="67"/>
      <c r="I19" s="67"/>
      <c r="J19" s="67"/>
      <c r="K19" s="67"/>
      <c r="L19" s="68">
        <f>SUM(K20:K26)</f>
        <v>0</v>
      </c>
      <c r="M19" s="69"/>
    </row>
    <row r="20" spans="1:13" s="53" customFormat="1" ht="25.5">
      <c r="A20" s="100" t="s">
        <v>223</v>
      </c>
      <c r="B20" s="72" t="s">
        <v>210</v>
      </c>
      <c r="C20" s="72" t="s">
        <v>67</v>
      </c>
      <c r="D20" s="101" t="s">
        <v>224</v>
      </c>
      <c r="E20" s="72" t="s">
        <v>42</v>
      </c>
      <c r="F20" s="81">
        <f>10+33+20</f>
        <v>63</v>
      </c>
      <c r="G20" s="188"/>
      <c r="H20" s="75">
        <f t="shared" ref="H20:H26" si="2">G20*F20</f>
        <v>0</v>
      </c>
      <c r="I20" s="75"/>
      <c r="J20" s="75">
        <f t="shared" ref="J20:J26" si="3">(G20*$N$6)+G20</f>
        <v>0</v>
      </c>
      <c r="K20" s="75">
        <f t="shared" ref="K20:K26" si="4">J20*F20</f>
        <v>0</v>
      </c>
      <c r="L20" s="76"/>
      <c r="M20" s="366"/>
    </row>
    <row r="21" spans="1:13" s="53" customFormat="1">
      <c r="A21" s="102" t="s">
        <v>225</v>
      </c>
      <c r="B21" s="72" t="s">
        <v>210</v>
      </c>
      <c r="C21" s="72" t="s">
        <v>68</v>
      </c>
      <c r="D21" s="103" t="s">
        <v>226</v>
      </c>
      <c r="E21" s="72" t="s">
        <v>65</v>
      </c>
      <c r="F21" s="81">
        <f>2+11</f>
        <v>13</v>
      </c>
      <c r="G21" s="188"/>
      <c r="H21" s="75">
        <f t="shared" si="2"/>
        <v>0</v>
      </c>
      <c r="I21" s="75"/>
      <c r="J21" s="75">
        <f t="shared" si="3"/>
        <v>0</v>
      </c>
      <c r="K21" s="75">
        <f t="shared" si="4"/>
        <v>0</v>
      </c>
      <c r="L21" s="76"/>
      <c r="M21" s="366"/>
    </row>
    <row r="22" spans="1:13" s="53" customFormat="1">
      <c r="A22" s="104" t="s">
        <v>227</v>
      </c>
      <c r="B22" s="72" t="s">
        <v>210</v>
      </c>
      <c r="C22" s="72" t="s">
        <v>69</v>
      </c>
      <c r="D22" s="105" t="s">
        <v>70</v>
      </c>
      <c r="E22" s="91" t="s">
        <v>8</v>
      </c>
      <c r="F22" s="92">
        <f>8.2+6+6</f>
        <v>20.2</v>
      </c>
      <c r="G22" s="191"/>
      <c r="H22" s="75">
        <f t="shared" si="2"/>
        <v>0</v>
      </c>
      <c r="I22" s="75"/>
      <c r="J22" s="75">
        <f t="shared" si="3"/>
        <v>0</v>
      </c>
      <c r="K22" s="75">
        <f t="shared" si="4"/>
        <v>0</v>
      </c>
      <c r="L22" s="76"/>
      <c r="M22" s="366"/>
    </row>
    <row r="23" spans="1:13" s="53" customFormat="1">
      <c r="A23" s="104" t="s">
        <v>228</v>
      </c>
      <c r="B23" s="72" t="s">
        <v>210</v>
      </c>
      <c r="C23" s="72" t="s">
        <v>71</v>
      </c>
      <c r="D23" s="106" t="s">
        <v>72</v>
      </c>
      <c r="E23" s="91" t="s">
        <v>42</v>
      </c>
      <c r="F23" s="92">
        <v>80</v>
      </c>
      <c r="G23" s="191"/>
      <c r="H23" s="75">
        <f t="shared" si="2"/>
        <v>0</v>
      </c>
      <c r="I23" s="75"/>
      <c r="J23" s="75">
        <f t="shared" si="3"/>
        <v>0</v>
      </c>
      <c r="K23" s="75">
        <f t="shared" si="4"/>
        <v>0</v>
      </c>
      <c r="L23" s="76"/>
      <c r="M23" s="366"/>
    </row>
    <row r="24" spans="1:13" s="53" customFormat="1">
      <c r="A24" s="107" t="s">
        <v>229</v>
      </c>
      <c r="B24" s="91" t="s">
        <v>210</v>
      </c>
      <c r="C24" s="72" t="s">
        <v>73</v>
      </c>
      <c r="D24" s="106" t="s">
        <v>74</v>
      </c>
      <c r="E24" s="91" t="s">
        <v>42</v>
      </c>
      <c r="F24" s="92">
        <f>380+496</f>
        <v>876</v>
      </c>
      <c r="G24" s="191"/>
      <c r="H24" s="75">
        <f t="shared" si="2"/>
        <v>0</v>
      </c>
      <c r="I24" s="75"/>
      <c r="J24" s="75">
        <f t="shared" si="3"/>
        <v>0</v>
      </c>
      <c r="K24" s="75">
        <f t="shared" si="4"/>
        <v>0</v>
      </c>
      <c r="L24" s="76"/>
      <c r="M24" s="366"/>
    </row>
    <row r="25" spans="1:13" s="109" customFormat="1">
      <c r="A25" s="107" t="s">
        <v>230</v>
      </c>
      <c r="B25" s="91" t="s">
        <v>210</v>
      </c>
      <c r="C25" s="72" t="s">
        <v>75</v>
      </c>
      <c r="D25" s="108" t="s">
        <v>77</v>
      </c>
      <c r="E25" s="91" t="s">
        <v>42</v>
      </c>
      <c r="F25" s="92">
        <v>23</v>
      </c>
      <c r="G25" s="191"/>
      <c r="H25" s="83">
        <f t="shared" si="2"/>
        <v>0</v>
      </c>
      <c r="I25" s="83"/>
      <c r="J25" s="75">
        <f t="shared" si="3"/>
        <v>0</v>
      </c>
      <c r="K25" s="75">
        <f>J25*F25</f>
        <v>0</v>
      </c>
      <c r="L25" s="93"/>
      <c r="M25" s="366"/>
    </row>
    <row r="26" spans="1:13" s="109" customFormat="1" ht="25.5">
      <c r="A26" s="110" t="s">
        <v>231</v>
      </c>
      <c r="B26" s="85" t="s">
        <v>210</v>
      </c>
      <c r="C26" s="86" t="s">
        <v>232</v>
      </c>
      <c r="D26" s="111" t="s">
        <v>233</v>
      </c>
      <c r="E26" s="85" t="s">
        <v>8</v>
      </c>
      <c r="F26" s="88">
        <v>330</v>
      </c>
      <c r="G26" s="191"/>
      <c r="H26" s="113">
        <f t="shared" si="2"/>
        <v>0</v>
      </c>
      <c r="I26" s="113"/>
      <c r="J26" s="113">
        <f t="shared" si="3"/>
        <v>0</v>
      </c>
      <c r="K26" s="113">
        <f t="shared" si="4"/>
        <v>0</v>
      </c>
      <c r="L26" s="76"/>
      <c r="M26" s="366"/>
    </row>
    <row r="27" spans="1:13" s="53" customFormat="1" ht="15.75" thickBot="1">
      <c r="A27" s="363"/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5"/>
    </row>
    <row r="28" spans="1:13" s="53" customFormat="1" ht="15.75" thickBot="1">
      <c r="A28" s="114"/>
      <c r="B28" s="56"/>
      <c r="C28" s="56">
        <v>2</v>
      </c>
      <c r="D28" s="57" t="s">
        <v>78</v>
      </c>
      <c r="E28" s="56"/>
      <c r="F28" s="115"/>
      <c r="G28" s="116"/>
      <c r="H28" s="116"/>
      <c r="I28" s="116"/>
      <c r="J28" s="116"/>
      <c r="K28" s="116"/>
      <c r="L28" s="60">
        <f>L29+L40</f>
        <v>0</v>
      </c>
      <c r="M28" s="61" t="e">
        <f>L28/$H$84</f>
        <v>#DIV/0!</v>
      </c>
    </row>
    <row r="29" spans="1:13" s="53" customFormat="1" ht="15.75" thickBot="1">
      <c r="A29" s="192"/>
      <c r="B29" s="193"/>
      <c r="C29" s="193" t="s">
        <v>3</v>
      </c>
      <c r="D29" s="194" t="s">
        <v>79</v>
      </c>
      <c r="E29" s="195"/>
      <c r="F29" s="196"/>
      <c r="G29" s="197"/>
      <c r="H29" s="197"/>
      <c r="I29" s="197"/>
      <c r="J29" s="197"/>
      <c r="K29" s="197"/>
      <c r="L29" s="198">
        <f>SUM(K30:K38)</f>
        <v>0</v>
      </c>
      <c r="M29" s="199"/>
    </row>
    <row r="30" spans="1:13" s="89" customFormat="1" ht="25.5">
      <c r="A30" s="71" t="s">
        <v>234</v>
      </c>
      <c r="B30" s="72" t="s">
        <v>210</v>
      </c>
      <c r="C30" s="72" t="s">
        <v>80</v>
      </c>
      <c r="D30" s="118" t="s">
        <v>81</v>
      </c>
      <c r="E30" s="72" t="s">
        <v>42</v>
      </c>
      <c r="F30" s="81">
        <f>50+80+10</f>
        <v>140</v>
      </c>
      <c r="G30" s="188"/>
      <c r="H30" s="75">
        <f t="shared" ref="H30:H38" si="5">G30*F30</f>
        <v>0</v>
      </c>
      <c r="I30" s="75"/>
      <c r="J30" s="75">
        <f>(G30*$N$6)+G30</f>
        <v>0</v>
      </c>
      <c r="K30" s="75">
        <f t="shared" ref="K30:K38" si="6">J30*F30</f>
        <v>0</v>
      </c>
      <c r="L30" s="76"/>
      <c r="M30" s="366"/>
    </row>
    <row r="31" spans="1:13" s="89" customFormat="1" ht="25.5">
      <c r="A31" s="110" t="s">
        <v>235</v>
      </c>
      <c r="B31" s="85" t="s">
        <v>210</v>
      </c>
      <c r="C31" s="86" t="s">
        <v>82</v>
      </c>
      <c r="D31" s="119" t="s">
        <v>83</v>
      </c>
      <c r="E31" s="85" t="s">
        <v>65</v>
      </c>
      <c r="F31" s="88">
        <v>10</v>
      </c>
      <c r="G31" s="191"/>
      <c r="H31" s="112">
        <f t="shared" si="5"/>
        <v>0</v>
      </c>
      <c r="I31" s="112"/>
      <c r="J31" s="113">
        <f>(G31*$N$6)+G31</f>
        <v>0</v>
      </c>
      <c r="K31" s="113">
        <f t="shared" si="6"/>
        <v>0</v>
      </c>
      <c r="L31" s="76"/>
      <c r="M31" s="366"/>
    </row>
    <row r="32" spans="1:13" s="89" customFormat="1" ht="12.75">
      <c r="A32" s="110" t="s">
        <v>236</v>
      </c>
      <c r="B32" s="85" t="s">
        <v>210</v>
      </c>
      <c r="C32" s="86" t="s">
        <v>84</v>
      </c>
      <c r="D32" s="119" t="s">
        <v>85</v>
      </c>
      <c r="E32" s="85" t="s">
        <v>65</v>
      </c>
      <c r="F32" s="88">
        <v>1</v>
      </c>
      <c r="G32" s="191"/>
      <c r="H32" s="112">
        <f t="shared" si="5"/>
        <v>0</v>
      </c>
      <c r="I32" s="112"/>
      <c r="J32" s="113">
        <f>(G32*$N$6)+G32</f>
        <v>0</v>
      </c>
      <c r="K32" s="113">
        <f t="shared" si="6"/>
        <v>0</v>
      </c>
      <c r="L32" s="76"/>
      <c r="M32" s="366"/>
    </row>
    <row r="33" spans="1:13" s="89" customFormat="1" ht="18.75" customHeight="1">
      <c r="A33" s="120" t="s">
        <v>237</v>
      </c>
      <c r="B33" s="121" t="str">
        <f>'[1]Cotação Divisórias'!B6</f>
        <v>MDA DIVISÓRIAS</v>
      </c>
      <c r="C33" s="86" t="s">
        <v>86</v>
      </c>
      <c r="D33" s="122" t="s">
        <v>87</v>
      </c>
      <c r="E33" s="85" t="s">
        <v>42</v>
      </c>
      <c r="F33" s="88">
        <f>115-30</f>
        <v>85</v>
      </c>
      <c r="G33" s="191"/>
      <c r="H33" s="112">
        <f t="shared" si="5"/>
        <v>0</v>
      </c>
      <c r="I33" s="50" t="s">
        <v>238</v>
      </c>
      <c r="J33" s="75">
        <f>(G33*$N$7)+G33</f>
        <v>0</v>
      </c>
      <c r="K33" s="75">
        <f t="shared" si="6"/>
        <v>0</v>
      </c>
      <c r="L33" s="76"/>
      <c r="M33" s="366"/>
    </row>
    <row r="34" spans="1:13" s="89" customFormat="1" ht="16.5" customHeight="1">
      <c r="A34" s="120" t="s">
        <v>237</v>
      </c>
      <c r="B34" s="121" t="str">
        <f>B33</f>
        <v>MDA DIVISÓRIAS</v>
      </c>
      <c r="C34" s="86" t="s">
        <v>88</v>
      </c>
      <c r="D34" s="122" t="s">
        <v>89</v>
      </c>
      <c r="E34" s="85" t="s">
        <v>42</v>
      </c>
      <c r="F34" s="88">
        <f>30+25</f>
        <v>55</v>
      </c>
      <c r="G34" s="191"/>
      <c r="H34" s="112">
        <f t="shared" si="5"/>
        <v>0</v>
      </c>
      <c r="I34" s="50" t="s">
        <v>238</v>
      </c>
      <c r="J34" s="75">
        <f>(G34*$N$7)+G34</f>
        <v>0</v>
      </c>
      <c r="K34" s="75">
        <f t="shared" si="6"/>
        <v>0</v>
      </c>
      <c r="L34" s="76"/>
      <c r="M34" s="366"/>
    </row>
    <row r="35" spans="1:13" s="89" customFormat="1" ht="16.5" customHeight="1">
      <c r="A35" s="120" t="s">
        <v>237</v>
      </c>
      <c r="B35" s="121" t="s">
        <v>239</v>
      </c>
      <c r="C35" s="86" t="s">
        <v>90</v>
      </c>
      <c r="D35" s="122" t="s">
        <v>240</v>
      </c>
      <c r="E35" s="85" t="s">
        <v>42</v>
      </c>
      <c r="F35" s="88">
        <f>'[1]Cotação peliculas'!D4</f>
        <v>45.918999999999997</v>
      </c>
      <c r="G35" s="191"/>
      <c r="H35" s="112">
        <f t="shared" si="5"/>
        <v>0</v>
      </c>
      <c r="I35" s="123"/>
      <c r="J35" s="113">
        <f>(G35*$N$6)+G35</f>
        <v>0</v>
      </c>
      <c r="K35" s="75">
        <f t="shared" si="6"/>
        <v>0</v>
      </c>
      <c r="L35" s="76"/>
      <c r="M35" s="366"/>
    </row>
    <row r="36" spans="1:13" s="89" customFormat="1" ht="12.75">
      <c r="A36" s="124" t="s">
        <v>241</v>
      </c>
      <c r="B36" s="91" t="s">
        <v>210</v>
      </c>
      <c r="C36" s="86" t="s">
        <v>92</v>
      </c>
      <c r="D36" s="125" t="s">
        <v>91</v>
      </c>
      <c r="E36" s="91" t="s">
        <v>42</v>
      </c>
      <c r="F36" s="92">
        <v>80</v>
      </c>
      <c r="G36" s="191"/>
      <c r="H36" s="83">
        <f t="shared" si="5"/>
        <v>0</v>
      </c>
      <c r="I36" s="83"/>
      <c r="J36" s="75">
        <f>(G36*$N$6)+G36</f>
        <v>0</v>
      </c>
      <c r="K36" s="75">
        <f t="shared" si="6"/>
        <v>0</v>
      </c>
      <c r="L36" s="76"/>
      <c r="M36" s="366"/>
    </row>
    <row r="37" spans="1:13" s="126" customFormat="1" ht="12.75">
      <c r="A37" s="84" t="s">
        <v>242</v>
      </c>
      <c r="B37" s="91" t="s">
        <v>210</v>
      </c>
      <c r="C37" s="86" t="s">
        <v>94</v>
      </c>
      <c r="D37" s="106" t="s">
        <v>93</v>
      </c>
      <c r="E37" s="91" t="s">
        <v>42</v>
      </c>
      <c r="F37" s="92">
        <f>F30*2</f>
        <v>280</v>
      </c>
      <c r="G37" s="191"/>
      <c r="H37" s="83">
        <f t="shared" si="5"/>
        <v>0</v>
      </c>
      <c r="I37" s="83"/>
      <c r="J37" s="75">
        <f>(G37*$N$6)+G37</f>
        <v>0</v>
      </c>
      <c r="K37" s="75">
        <f t="shared" si="6"/>
        <v>0</v>
      </c>
      <c r="L37" s="76"/>
      <c r="M37" s="366"/>
    </row>
    <row r="38" spans="1:13" s="127" customFormat="1" ht="12.75">
      <c r="A38" s="84" t="s">
        <v>243</v>
      </c>
      <c r="B38" s="91" t="s">
        <v>210</v>
      </c>
      <c r="C38" s="86" t="s">
        <v>244</v>
      </c>
      <c r="D38" s="90" t="s">
        <v>95</v>
      </c>
      <c r="E38" s="91" t="s">
        <v>42</v>
      </c>
      <c r="F38" s="92">
        <f>F30*2*2</f>
        <v>560</v>
      </c>
      <c r="G38" s="191"/>
      <c r="H38" s="83">
        <f t="shared" si="5"/>
        <v>0</v>
      </c>
      <c r="I38" s="83"/>
      <c r="J38" s="75">
        <f>(G38*$N$6)+G38</f>
        <v>0</v>
      </c>
      <c r="K38" s="75">
        <f t="shared" si="6"/>
        <v>0</v>
      </c>
      <c r="L38" s="93"/>
      <c r="M38" s="367"/>
    </row>
    <row r="39" spans="1:13" s="126" customFormat="1" ht="13.5" thickBot="1">
      <c r="A39" s="128"/>
      <c r="B39" s="129"/>
      <c r="C39" s="129"/>
      <c r="D39" s="130"/>
      <c r="E39" s="129"/>
      <c r="F39" s="131"/>
      <c r="G39" s="132"/>
      <c r="H39" s="132"/>
      <c r="I39" s="132"/>
      <c r="J39" s="132"/>
      <c r="K39" s="132"/>
      <c r="L39" s="133"/>
      <c r="M39" s="134"/>
    </row>
    <row r="40" spans="1:13" s="126" customFormat="1" ht="13.5" thickBot="1">
      <c r="A40" s="62"/>
      <c r="B40" s="63"/>
      <c r="C40" s="63" t="s">
        <v>4</v>
      </c>
      <c r="D40" s="64" t="s">
        <v>96</v>
      </c>
      <c r="E40" s="65"/>
      <c r="F40" s="66"/>
      <c r="G40" s="67"/>
      <c r="H40" s="67"/>
      <c r="I40" s="67"/>
      <c r="J40" s="67"/>
      <c r="K40" s="67"/>
      <c r="L40" s="135">
        <f>SUM(K41:K44)</f>
        <v>0</v>
      </c>
      <c r="M40" s="136"/>
    </row>
    <row r="41" spans="1:13" s="126" customFormat="1" ht="25.5">
      <c r="A41" s="137" t="s">
        <v>237</v>
      </c>
      <c r="B41" s="138" t="s">
        <v>245</v>
      </c>
      <c r="C41" s="86" t="s">
        <v>97</v>
      </c>
      <c r="D41" s="139" t="s">
        <v>98</v>
      </c>
      <c r="E41" s="86" t="s">
        <v>42</v>
      </c>
      <c r="F41" s="74">
        <v>502</v>
      </c>
      <c r="G41" s="188"/>
      <c r="H41" s="113">
        <f>G41*F41</f>
        <v>0</v>
      </c>
      <c r="I41" s="50" t="s">
        <v>238</v>
      </c>
      <c r="J41" s="75">
        <f>(G41*$N$7)+G41</f>
        <v>0</v>
      </c>
      <c r="K41" s="75">
        <f>J41*F41</f>
        <v>0</v>
      </c>
      <c r="L41" s="140"/>
      <c r="M41" s="368"/>
    </row>
    <row r="42" spans="1:13" s="89" customFormat="1" ht="25.5">
      <c r="A42" s="120" t="s">
        <v>237</v>
      </c>
      <c r="B42" s="138" t="s">
        <v>245</v>
      </c>
      <c r="C42" s="85" t="s">
        <v>99</v>
      </c>
      <c r="D42" s="141" t="s">
        <v>100</v>
      </c>
      <c r="E42" s="85" t="s">
        <v>42</v>
      </c>
      <c r="F42" s="88">
        <v>401</v>
      </c>
      <c r="G42" s="191"/>
      <c r="H42" s="112">
        <f>G42*F42</f>
        <v>0</v>
      </c>
      <c r="I42" s="50" t="s">
        <v>238</v>
      </c>
      <c r="J42" s="75">
        <f>(G42*$N$7)+G42</f>
        <v>0</v>
      </c>
      <c r="K42" s="75">
        <f>J42*F42</f>
        <v>0</v>
      </c>
      <c r="L42" s="140"/>
      <c r="M42" s="369"/>
    </row>
    <row r="43" spans="1:13" s="89" customFormat="1" ht="22.5" customHeight="1">
      <c r="A43" s="120" t="s">
        <v>237</v>
      </c>
      <c r="B43" s="138" t="s">
        <v>245</v>
      </c>
      <c r="C43" s="85" t="s">
        <v>101</v>
      </c>
      <c r="D43" s="142" t="s">
        <v>102</v>
      </c>
      <c r="E43" s="85" t="s">
        <v>5</v>
      </c>
      <c r="F43" s="88">
        <v>200</v>
      </c>
      <c r="G43" s="191"/>
      <c r="H43" s="112">
        <f>G43*F43</f>
        <v>0</v>
      </c>
      <c r="I43" s="50" t="s">
        <v>238</v>
      </c>
      <c r="J43" s="75">
        <f>(G43*$N$7)+G43</f>
        <v>0</v>
      </c>
      <c r="K43" s="75">
        <f>J43*F43</f>
        <v>0</v>
      </c>
      <c r="L43" s="140"/>
      <c r="M43" s="369"/>
    </row>
    <row r="44" spans="1:13" s="89" customFormat="1" ht="12.75">
      <c r="A44" s="143" t="s">
        <v>246</v>
      </c>
      <c r="B44" s="85" t="s">
        <v>210</v>
      </c>
      <c r="C44" s="85" t="s">
        <v>103</v>
      </c>
      <c r="D44" s="141" t="s">
        <v>104</v>
      </c>
      <c r="E44" s="85" t="s">
        <v>42</v>
      </c>
      <c r="F44" s="88">
        <v>30</v>
      </c>
      <c r="G44" s="191"/>
      <c r="H44" s="112">
        <f>G44*F44</f>
        <v>0</v>
      </c>
      <c r="I44" s="112"/>
      <c r="J44" s="75">
        <f>(G44*$N$6)+G44</f>
        <v>0</v>
      </c>
      <c r="K44" s="75">
        <f>J44*F44</f>
        <v>0</v>
      </c>
      <c r="L44" s="144"/>
      <c r="M44" s="370"/>
    </row>
    <row r="45" spans="1:13" s="89" customFormat="1" ht="13.5" thickBot="1">
      <c r="A45" s="145"/>
      <c r="B45" s="129"/>
      <c r="C45" s="129"/>
      <c r="D45" s="146"/>
      <c r="E45" s="129"/>
      <c r="F45" s="131"/>
      <c r="G45" s="132"/>
      <c r="H45" s="132"/>
      <c r="I45" s="132"/>
      <c r="J45" s="132"/>
      <c r="K45" s="132"/>
      <c r="L45" s="133"/>
      <c r="M45" s="134"/>
    </row>
    <row r="46" spans="1:13" s="127" customFormat="1" ht="13.5" thickBot="1">
      <c r="A46" s="114"/>
      <c r="B46" s="56"/>
      <c r="C46" s="56">
        <v>3</v>
      </c>
      <c r="D46" s="57" t="s">
        <v>105</v>
      </c>
      <c r="E46" s="56"/>
      <c r="F46" s="115"/>
      <c r="G46" s="116"/>
      <c r="H46" s="116"/>
      <c r="I46" s="116"/>
      <c r="J46" s="116"/>
      <c r="K46" s="116"/>
      <c r="L46" s="60">
        <f>SUM(K47:K48)</f>
        <v>0</v>
      </c>
      <c r="M46" s="61" t="e">
        <f>L46/$H$84</f>
        <v>#DIV/0!</v>
      </c>
    </row>
    <row r="47" spans="1:13" s="89" customFormat="1" ht="12.75">
      <c r="A47" s="71" t="s">
        <v>247</v>
      </c>
      <c r="B47" s="91" t="s">
        <v>210</v>
      </c>
      <c r="C47" s="91" t="s">
        <v>6</v>
      </c>
      <c r="D47" s="147" t="s">
        <v>106</v>
      </c>
      <c r="E47" s="91" t="s">
        <v>65</v>
      </c>
      <c r="F47" s="81">
        <v>37</v>
      </c>
      <c r="G47" s="188"/>
      <c r="H47" s="75">
        <f>G47*F47</f>
        <v>0</v>
      </c>
      <c r="I47" s="75"/>
      <c r="J47" s="75">
        <f>(G47*$N$6)+G47</f>
        <v>0</v>
      </c>
      <c r="K47" s="75">
        <f>J47*F47</f>
        <v>0</v>
      </c>
      <c r="L47" s="148"/>
      <c r="M47" s="149"/>
    </row>
    <row r="48" spans="1:13" s="126" customFormat="1" ht="12.75">
      <c r="A48" s="150" t="s">
        <v>237</v>
      </c>
      <c r="B48" s="85" t="s">
        <v>248</v>
      </c>
      <c r="C48" s="85" t="s">
        <v>7</v>
      </c>
      <c r="D48" s="87" t="s">
        <v>107</v>
      </c>
      <c r="E48" s="85" t="s">
        <v>65</v>
      </c>
      <c r="F48" s="88">
        <v>3</v>
      </c>
      <c r="G48" s="191"/>
      <c r="H48" s="113">
        <f>G48*F48</f>
        <v>0</v>
      </c>
      <c r="I48" s="113"/>
      <c r="J48" s="113">
        <f>(G48*$N$6)+G48</f>
        <v>0</v>
      </c>
      <c r="K48" s="113">
        <f>J48*F48</f>
        <v>0</v>
      </c>
      <c r="L48" s="151"/>
      <c r="M48" s="152"/>
    </row>
    <row r="49" spans="1:13" s="89" customFormat="1" ht="13.5" thickBot="1">
      <c r="A49" s="84"/>
      <c r="B49" s="91"/>
      <c r="C49" s="91"/>
      <c r="D49" s="153"/>
      <c r="E49" s="91"/>
      <c r="F49" s="92"/>
      <c r="G49" s="83"/>
      <c r="H49" s="154"/>
      <c r="I49" s="154"/>
      <c r="J49" s="83"/>
      <c r="K49" s="154"/>
      <c r="L49" s="155"/>
      <c r="M49" s="156"/>
    </row>
    <row r="50" spans="1:13" s="89" customFormat="1" ht="13.5" thickBot="1">
      <c r="A50" s="157"/>
      <c r="B50" s="158"/>
      <c r="C50" s="158">
        <v>4</v>
      </c>
      <c r="D50" s="159" t="s">
        <v>10</v>
      </c>
      <c r="E50" s="158"/>
      <c r="F50" s="160"/>
      <c r="G50" s="161"/>
      <c r="H50" s="161"/>
      <c r="I50" s="161"/>
      <c r="J50" s="161"/>
      <c r="K50" s="161"/>
      <c r="L50" s="162">
        <f>SUM(K51:K71)</f>
        <v>0</v>
      </c>
      <c r="M50" s="61" t="e">
        <f>L50/$H$84</f>
        <v>#DIV/0!</v>
      </c>
    </row>
    <row r="51" spans="1:13" s="89" customFormat="1" ht="25.5">
      <c r="A51" s="84" t="s">
        <v>249</v>
      </c>
      <c r="B51" s="91" t="s">
        <v>210</v>
      </c>
      <c r="C51" s="91" t="s">
        <v>11</v>
      </c>
      <c r="D51" s="163" t="s">
        <v>111</v>
      </c>
      <c r="E51" s="91" t="s">
        <v>65</v>
      </c>
      <c r="F51" s="92">
        <v>3</v>
      </c>
      <c r="G51" s="191"/>
      <c r="H51" s="83">
        <f t="shared" ref="H51:H71" si="7">G51*F51</f>
        <v>0</v>
      </c>
      <c r="I51" s="83"/>
      <c r="J51" s="75">
        <f t="shared" ref="J51:J71" si="8">(G51*$N$6)+G51</f>
        <v>0</v>
      </c>
      <c r="K51" s="75">
        <f t="shared" ref="K51:K71" si="9">J51*F51</f>
        <v>0</v>
      </c>
      <c r="L51" s="76"/>
      <c r="M51" s="366"/>
    </row>
    <row r="52" spans="1:13" s="89" customFormat="1" ht="12.75">
      <c r="A52" s="164" t="s">
        <v>237</v>
      </c>
      <c r="B52" s="91" t="s">
        <v>250</v>
      </c>
      <c r="C52" s="91" t="s">
        <v>34</v>
      </c>
      <c r="D52" s="153" t="s">
        <v>112</v>
      </c>
      <c r="E52" s="91" t="s">
        <v>65</v>
      </c>
      <c r="F52" s="92">
        <v>6</v>
      </c>
      <c r="G52" s="191"/>
      <c r="H52" s="83">
        <f t="shared" si="7"/>
        <v>0</v>
      </c>
      <c r="I52" s="83"/>
      <c r="J52" s="75">
        <f t="shared" si="8"/>
        <v>0</v>
      </c>
      <c r="K52" s="75">
        <f t="shared" si="9"/>
        <v>0</v>
      </c>
      <c r="L52" s="76"/>
      <c r="M52" s="366"/>
    </row>
    <row r="53" spans="1:13" s="89" customFormat="1" ht="12.75">
      <c r="A53" s="164" t="s">
        <v>237</v>
      </c>
      <c r="B53" s="91" t="s">
        <v>251</v>
      </c>
      <c r="C53" s="91" t="s">
        <v>35</v>
      </c>
      <c r="D53" s="153" t="s">
        <v>113</v>
      </c>
      <c r="E53" s="91" t="s">
        <v>65</v>
      </c>
      <c r="F53" s="92">
        <v>8</v>
      </c>
      <c r="G53" s="191"/>
      <c r="H53" s="83">
        <f t="shared" si="7"/>
        <v>0</v>
      </c>
      <c r="I53" s="83"/>
      <c r="J53" s="75">
        <f t="shared" si="8"/>
        <v>0</v>
      </c>
      <c r="K53" s="75">
        <f t="shared" si="9"/>
        <v>0</v>
      </c>
      <c r="L53" s="76"/>
      <c r="M53" s="366"/>
    </row>
    <row r="54" spans="1:13" s="89" customFormat="1" ht="12.75">
      <c r="A54" s="164" t="s">
        <v>237</v>
      </c>
      <c r="B54" s="91" t="s">
        <v>252</v>
      </c>
      <c r="C54" s="91" t="s">
        <v>14</v>
      </c>
      <c r="D54" s="153" t="s">
        <v>114</v>
      </c>
      <c r="E54" s="91" t="s">
        <v>65</v>
      </c>
      <c r="F54" s="92">
        <v>8</v>
      </c>
      <c r="G54" s="191"/>
      <c r="H54" s="83">
        <f t="shared" si="7"/>
        <v>0</v>
      </c>
      <c r="I54" s="83"/>
      <c r="J54" s="75">
        <f t="shared" si="8"/>
        <v>0</v>
      </c>
      <c r="K54" s="75">
        <f t="shared" si="9"/>
        <v>0</v>
      </c>
      <c r="L54" s="76"/>
      <c r="M54" s="366"/>
    </row>
    <row r="55" spans="1:13" s="89" customFormat="1" ht="12.75">
      <c r="A55" s="164" t="s">
        <v>237</v>
      </c>
      <c r="B55" s="91" t="s">
        <v>251</v>
      </c>
      <c r="C55" s="91" t="s">
        <v>15</v>
      </c>
      <c r="D55" s="153" t="s">
        <v>115</v>
      </c>
      <c r="E55" s="91" t="s">
        <v>65</v>
      </c>
      <c r="F55" s="92">
        <v>2</v>
      </c>
      <c r="G55" s="191"/>
      <c r="H55" s="83">
        <f t="shared" si="7"/>
        <v>0</v>
      </c>
      <c r="I55" s="83"/>
      <c r="J55" s="75">
        <f t="shared" si="8"/>
        <v>0</v>
      </c>
      <c r="K55" s="75">
        <f t="shared" si="9"/>
        <v>0</v>
      </c>
      <c r="L55" s="76"/>
      <c r="M55" s="366"/>
    </row>
    <row r="56" spans="1:13" s="89" customFormat="1" ht="12.75">
      <c r="A56" s="164" t="s">
        <v>237</v>
      </c>
      <c r="B56" s="91" t="s">
        <v>251</v>
      </c>
      <c r="C56" s="91" t="s">
        <v>36</v>
      </c>
      <c r="D56" s="153" t="s">
        <v>116</v>
      </c>
      <c r="E56" s="91" t="s">
        <v>65</v>
      </c>
      <c r="F56" s="92">
        <v>4</v>
      </c>
      <c r="G56" s="191"/>
      <c r="H56" s="83">
        <f t="shared" si="7"/>
        <v>0</v>
      </c>
      <c r="I56" s="83"/>
      <c r="J56" s="75">
        <f t="shared" si="8"/>
        <v>0</v>
      </c>
      <c r="K56" s="75">
        <f t="shared" si="9"/>
        <v>0</v>
      </c>
      <c r="L56" s="76"/>
      <c r="M56" s="366"/>
    </row>
    <row r="57" spans="1:13" s="89" customFormat="1" ht="12.75">
      <c r="A57" s="164" t="s">
        <v>237</v>
      </c>
      <c r="B57" s="91" t="s">
        <v>251</v>
      </c>
      <c r="C57" s="91" t="s">
        <v>16</v>
      </c>
      <c r="D57" s="153" t="s">
        <v>117</v>
      </c>
      <c r="E57" s="91" t="s">
        <v>65</v>
      </c>
      <c r="F57" s="92">
        <v>6</v>
      </c>
      <c r="G57" s="191"/>
      <c r="H57" s="83">
        <f t="shared" si="7"/>
        <v>0</v>
      </c>
      <c r="I57" s="83"/>
      <c r="J57" s="75">
        <f t="shared" si="8"/>
        <v>0</v>
      </c>
      <c r="K57" s="75">
        <f t="shared" si="9"/>
        <v>0</v>
      </c>
      <c r="L57" s="76"/>
      <c r="M57" s="366"/>
    </row>
    <row r="58" spans="1:13" s="89" customFormat="1" ht="12.75">
      <c r="A58" s="164" t="s">
        <v>237</v>
      </c>
      <c r="B58" s="91" t="s">
        <v>253</v>
      </c>
      <c r="C58" s="91" t="s">
        <v>17</v>
      </c>
      <c r="D58" s="153" t="s">
        <v>118</v>
      </c>
      <c r="E58" s="91" t="s">
        <v>65</v>
      </c>
      <c r="F58" s="92">
        <v>6</v>
      </c>
      <c r="G58" s="191"/>
      <c r="H58" s="83">
        <f t="shared" si="7"/>
        <v>0</v>
      </c>
      <c r="I58" s="83"/>
      <c r="J58" s="75">
        <f t="shared" si="8"/>
        <v>0</v>
      </c>
      <c r="K58" s="75">
        <f t="shared" si="9"/>
        <v>0</v>
      </c>
      <c r="L58" s="76"/>
      <c r="M58" s="366"/>
    </row>
    <row r="59" spans="1:13" s="89" customFormat="1" ht="15" customHeight="1">
      <c r="A59" s="164" t="s">
        <v>237</v>
      </c>
      <c r="B59" s="165" t="s">
        <v>254</v>
      </c>
      <c r="C59" s="91" t="s">
        <v>18</v>
      </c>
      <c r="D59" s="166" t="s">
        <v>119</v>
      </c>
      <c r="E59" s="91" t="s">
        <v>65</v>
      </c>
      <c r="F59" s="92">
        <v>6</v>
      </c>
      <c r="G59" s="191"/>
      <c r="H59" s="83">
        <f t="shared" si="7"/>
        <v>0</v>
      </c>
      <c r="I59" s="83"/>
      <c r="J59" s="75">
        <f t="shared" si="8"/>
        <v>0</v>
      </c>
      <c r="K59" s="75">
        <f t="shared" si="9"/>
        <v>0</v>
      </c>
      <c r="L59" s="76"/>
      <c r="M59" s="366"/>
    </row>
    <row r="60" spans="1:13" s="89" customFormat="1" ht="12.75">
      <c r="A60" s="164">
        <v>39598</v>
      </c>
      <c r="B60" s="91" t="s">
        <v>210</v>
      </c>
      <c r="C60" s="91" t="s">
        <v>19</v>
      </c>
      <c r="D60" s="153" t="s">
        <v>120</v>
      </c>
      <c r="E60" s="91" t="s">
        <v>121</v>
      </c>
      <c r="F60" s="92">
        <v>1</v>
      </c>
      <c r="G60" s="191"/>
      <c r="H60" s="83">
        <f t="shared" si="7"/>
        <v>0</v>
      </c>
      <c r="I60" s="83"/>
      <c r="J60" s="75">
        <f t="shared" si="8"/>
        <v>0</v>
      </c>
      <c r="K60" s="75">
        <f t="shared" si="9"/>
        <v>0</v>
      </c>
      <c r="L60" s="76"/>
      <c r="M60" s="366"/>
    </row>
    <row r="61" spans="1:13" s="89" customFormat="1" ht="12.75">
      <c r="A61" s="164">
        <v>11902</v>
      </c>
      <c r="B61" s="91" t="s">
        <v>210</v>
      </c>
      <c r="C61" s="91" t="s">
        <v>20</v>
      </c>
      <c r="D61" s="153" t="s">
        <v>122</v>
      </c>
      <c r="E61" s="91" t="s">
        <v>121</v>
      </c>
      <c r="F61" s="92">
        <v>1</v>
      </c>
      <c r="G61" s="191"/>
      <c r="H61" s="83">
        <f t="shared" si="7"/>
        <v>0</v>
      </c>
      <c r="I61" s="83"/>
      <c r="J61" s="75">
        <f t="shared" si="8"/>
        <v>0</v>
      </c>
      <c r="K61" s="75">
        <f t="shared" si="9"/>
        <v>0</v>
      </c>
      <c r="L61" s="76"/>
      <c r="M61" s="366"/>
    </row>
    <row r="62" spans="1:13" s="89" customFormat="1" ht="12.75">
      <c r="A62" s="164">
        <v>1014</v>
      </c>
      <c r="B62" s="91" t="s">
        <v>210</v>
      </c>
      <c r="C62" s="91" t="s">
        <v>21</v>
      </c>
      <c r="D62" s="153" t="s">
        <v>123</v>
      </c>
      <c r="E62" s="91" t="s">
        <v>121</v>
      </c>
      <c r="F62" s="92">
        <v>1</v>
      </c>
      <c r="G62" s="191"/>
      <c r="H62" s="83">
        <f t="shared" si="7"/>
        <v>0</v>
      </c>
      <c r="I62" s="83"/>
      <c r="J62" s="75">
        <f t="shared" si="8"/>
        <v>0</v>
      </c>
      <c r="K62" s="75">
        <f t="shared" si="9"/>
        <v>0</v>
      </c>
      <c r="L62" s="76"/>
      <c r="M62" s="366"/>
    </row>
    <row r="63" spans="1:13" s="89" customFormat="1" ht="12.75">
      <c r="A63" s="120" t="s">
        <v>237</v>
      </c>
      <c r="B63" s="85" t="s">
        <v>255</v>
      </c>
      <c r="C63" s="91" t="s">
        <v>20</v>
      </c>
      <c r="D63" s="87" t="s">
        <v>124</v>
      </c>
      <c r="E63" s="85" t="s">
        <v>33</v>
      </c>
      <c r="F63" s="88">
        <v>186</v>
      </c>
      <c r="G63" s="191"/>
      <c r="H63" s="83">
        <f t="shared" si="7"/>
        <v>0</v>
      </c>
      <c r="I63" s="83"/>
      <c r="J63" s="75">
        <f t="shared" si="8"/>
        <v>0</v>
      </c>
      <c r="K63" s="75">
        <f t="shared" si="9"/>
        <v>0</v>
      </c>
      <c r="L63" s="76"/>
      <c r="M63" s="366"/>
    </row>
    <row r="64" spans="1:13" s="89" customFormat="1" ht="12.75">
      <c r="A64" s="120" t="s">
        <v>237</v>
      </c>
      <c r="B64" s="85" t="s">
        <v>255</v>
      </c>
      <c r="C64" s="91" t="s">
        <v>21</v>
      </c>
      <c r="D64" s="87" t="s">
        <v>125</v>
      </c>
      <c r="E64" s="85" t="s">
        <v>33</v>
      </c>
      <c r="F64" s="88">
        <f>F63</f>
        <v>186</v>
      </c>
      <c r="G64" s="191"/>
      <c r="H64" s="83">
        <f t="shared" si="7"/>
        <v>0</v>
      </c>
      <c r="I64" s="83"/>
      <c r="J64" s="75">
        <f t="shared" si="8"/>
        <v>0</v>
      </c>
      <c r="K64" s="75">
        <f t="shared" si="9"/>
        <v>0</v>
      </c>
      <c r="L64" s="76"/>
      <c r="M64" s="366"/>
    </row>
    <row r="65" spans="1:13" s="89" customFormat="1" ht="12.75">
      <c r="A65" s="120" t="s">
        <v>237</v>
      </c>
      <c r="B65" s="85" t="s">
        <v>255</v>
      </c>
      <c r="C65" s="91" t="s">
        <v>22</v>
      </c>
      <c r="D65" s="87" t="s">
        <v>126</v>
      </c>
      <c r="E65" s="85" t="s">
        <v>33</v>
      </c>
      <c r="F65" s="88">
        <f>F63*2</f>
        <v>372</v>
      </c>
      <c r="G65" s="191"/>
      <c r="H65" s="83">
        <f t="shared" si="7"/>
        <v>0</v>
      </c>
      <c r="I65" s="83"/>
      <c r="J65" s="75">
        <f t="shared" si="8"/>
        <v>0</v>
      </c>
      <c r="K65" s="75">
        <f t="shared" si="9"/>
        <v>0</v>
      </c>
      <c r="L65" s="76"/>
      <c r="M65" s="366"/>
    </row>
    <row r="66" spans="1:13" s="89" customFormat="1" ht="12.75">
      <c r="A66" s="120" t="s">
        <v>237</v>
      </c>
      <c r="B66" s="85" t="s">
        <v>255</v>
      </c>
      <c r="C66" s="91" t="s">
        <v>23</v>
      </c>
      <c r="D66" s="87" t="s">
        <v>127</v>
      </c>
      <c r="E66" s="85" t="s">
        <v>33</v>
      </c>
      <c r="F66" s="88">
        <f>F65</f>
        <v>372</v>
      </c>
      <c r="G66" s="191"/>
      <c r="H66" s="83">
        <f t="shared" si="7"/>
        <v>0</v>
      </c>
      <c r="I66" s="83"/>
      <c r="J66" s="75">
        <f t="shared" si="8"/>
        <v>0</v>
      </c>
      <c r="K66" s="75">
        <f t="shared" si="9"/>
        <v>0</v>
      </c>
      <c r="L66" s="76"/>
      <c r="M66" s="366"/>
    </row>
    <row r="67" spans="1:13" s="89" customFormat="1" ht="25.5">
      <c r="A67" s="84" t="s">
        <v>256</v>
      </c>
      <c r="B67" s="91" t="s">
        <v>210</v>
      </c>
      <c r="C67" s="91" t="s">
        <v>24</v>
      </c>
      <c r="D67" s="163" t="s">
        <v>128</v>
      </c>
      <c r="E67" s="91" t="s">
        <v>65</v>
      </c>
      <c r="F67" s="92">
        <f>25+57</f>
        <v>82</v>
      </c>
      <c r="G67" s="191"/>
      <c r="H67" s="83">
        <f t="shared" si="7"/>
        <v>0</v>
      </c>
      <c r="I67" s="83"/>
      <c r="J67" s="75">
        <f t="shared" si="8"/>
        <v>0</v>
      </c>
      <c r="K67" s="75">
        <f t="shared" si="9"/>
        <v>0</v>
      </c>
      <c r="L67" s="76"/>
      <c r="M67" s="366"/>
    </row>
    <row r="68" spans="1:13" s="89" customFormat="1" ht="25.5">
      <c r="A68" s="84" t="s">
        <v>257</v>
      </c>
      <c r="B68" s="91" t="str">
        <f>$B$47</f>
        <v>SINAPI</v>
      </c>
      <c r="C68" s="91" t="s">
        <v>25</v>
      </c>
      <c r="D68" s="163" t="s">
        <v>129</v>
      </c>
      <c r="E68" s="91" t="s">
        <v>65</v>
      </c>
      <c r="F68" s="92">
        <v>6</v>
      </c>
      <c r="G68" s="191"/>
      <c r="H68" s="83">
        <f t="shared" si="7"/>
        <v>0</v>
      </c>
      <c r="I68" s="83"/>
      <c r="J68" s="75">
        <f t="shared" si="8"/>
        <v>0</v>
      </c>
      <c r="K68" s="75">
        <f t="shared" si="9"/>
        <v>0</v>
      </c>
      <c r="L68" s="76"/>
      <c r="M68" s="366"/>
    </row>
    <row r="69" spans="1:13" s="89" customFormat="1" ht="12.75">
      <c r="A69" s="84" t="s">
        <v>258</v>
      </c>
      <c r="B69" s="91" t="s">
        <v>210</v>
      </c>
      <c r="C69" s="91" t="s">
        <v>26</v>
      </c>
      <c r="D69" s="163" t="s">
        <v>259</v>
      </c>
      <c r="E69" s="91" t="s">
        <v>65</v>
      </c>
      <c r="F69" s="92">
        <v>30</v>
      </c>
      <c r="G69" s="191"/>
      <c r="H69" s="83">
        <f t="shared" si="7"/>
        <v>0</v>
      </c>
      <c r="I69" s="83"/>
      <c r="J69" s="75">
        <f t="shared" si="8"/>
        <v>0</v>
      </c>
      <c r="K69" s="75">
        <f t="shared" si="9"/>
        <v>0</v>
      </c>
      <c r="L69" s="76"/>
      <c r="M69" s="366"/>
    </row>
    <row r="70" spans="1:13" s="89" customFormat="1" ht="12.75">
      <c r="A70" s="84" t="s">
        <v>260</v>
      </c>
      <c r="B70" s="91" t="s">
        <v>210</v>
      </c>
      <c r="C70" s="91" t="s">
        <v>37</v>
      </c>
      <c r="D70" s="153" t="s">
        <v>261</v>
      </c>
      <c r="E70" s="91" t="s">
        <v>65</v>
      </c>
      <c r="F70" s="92">
        <v>4</v>
      </c>
      <c r="G70" s="191"/>
      <c r="H70" s="83">
        <f t="shared" si="7"/>
        <v>0</v>
      </c>
      <c r="I70" s="83"/>
      <c r="J70" s="75">
        <f t="shared" si="8"/>
        <v>0</v>
      </c>
      <c r="K70" s="75">
        <f t="shared" si="9"/>
        <v>0</v>
      </c>
      <c r="L70" s="93"/>
      <c r="M70" s="367"/>
    </row>
    <row r="71" spans="1:13" s="89" customFormat="1" ht="25.5">
      <c r="A71" s="84" t="s">
        <v>262</v>
      </c>
      <c r="B71" s="91" t="s">
        <v>210</v>
      </c>
      <c r="C71" s="91" t="s">
        <v>130</v>
      </c>
      <c r="D71" s="163" t="s">
        <v>263</v>
      </c>
      <c r="E71" s="91" t="s">
        <v>65</v>
      </c>
      <c r="F71" s="92">
        <v>7</v>
      </c>
      <c r="G71" s="191"/>
      <c r="H71" s="83">
        <f t="shared" si="7"/>
        <v>0</v>
      </c>
      <c r="I71" s="83"/>
      <c r="J71" s="75">
        <f t="shared" si="8"/>
        <v>0</v>
      </c>
      <c r="K71" s="75">
        <f t="shared" si="9"/>
        <v>0</v>
      </c>
      <c r="L71" s="167"/>
      <c r="M71" s="168"/>
    </row>
    <row r="72" spans="1:13" s="89" customFormat="1" ht="13.5" thickBot="1">
      <c r="A72" s="84"/>
      <c r="B72" s="91"/>
      <c r="C72" s="91"/>
      <c r="D72" s="153"/>
      <c r="E72" s="91"/>
      <c r="F72" s="92"/>
      <c r="G72" s="83"/>
      <c r="H72" s="83"/>
      <c r="I72" s="83"/>
      <c r="J72" s="83"/>
      <c r="K72" s="83"/>
      <c r="L72" s="167"/>
      <c r="M72" s="168"/>
    </row>
    <row r="73" spans="1:13" s="89" customFormat="1" ht="13.5" thickBot="1">
      <c r="A73" s="169"/>
      <c r="B73" s="170"/>
      <c r="C73" s="170">
        <v>5</v>
      </c>
      <c r="D73" s="171" t="s">
        <v>131</v>
      </c>
      <c r="E73" s="170"/>
      <c r="F73" s="172"/>
      <c r="G73" s="173"/>
      <c r="H73" s="173"/>
      <c r="I73" s="173"/>
      <c r="J73" s="173"/>
      <c r="K73" s="173"/>
      <c r="L73" s="174">
        <f>SUM(K74:K79)</f>
        <v>0</v>
      </c>
      <c r="M73" s="61" t="e">
        <f>L73/$H$84</f>
        <v>#DIV/0!</v>
      </c>
    </row>
    <row r="74" spans="1:13" s="89" customFormat="1" ht="12.75">
      <c r="A74" s="84" t="s">
        <v>264</v>
      </c>
      <c r="B74" s="91" t="s">
        <v>210</v>
      </c>
      <c r="C74" s="91" t="s">
        <v>27</v>
      </c>
      <c r="D74" s="153" t="s">
        <v>132</v>
      </c>
      <c r="E74" s="91" t="s">
        <v>9</v>
      </c>
      <c r="F74" s="92">
        <v>8</v>
      </c>
      <c r="G74" s="191"/>
      <c r="H74" s="83">
        <f t="shared" ref="H74:H79" si="10">G74*F74</f>
        <v>0</v>
      </c>
      <c r="I74" s="83"/>
      <c r="J74" s="75">
        <f t="shared" ref="J74:J79" si="11">(G74*$N$6)+G74</f>
        <v>0</v>
      </c>
      <c r="K74" s="75">
        <f t="shared" ref="K74:K79" si="12">J74*F74</f>
        <v>0</v>
      </c>
      <c r="L74" s="371"/>
      <c r="M74" s="374"/>
    </row>
    <row r="75" spans="1:13" s="89" customFormat="1" ht="12.75">
      <c r="A75" s="164">
        <v>39665</v>
      </c>
      <c r="B75" s="91" t="s">
        <v>210</v>
      </c>
      <c r="C75" s="91" t="s">
        <v>28</v>
      </c>
      <c r="D75" s="153" t="s">
        <v>134</v>
      </c>
      <c r="E75" s="91" t="s">
        <v>5</v>
      </c>
      <c r="F75" s="92">
        <v>15</v>
      </c>
      <c r="G75" s="191"/>
      <c r="H75" s="83">
        <f t="shared" si="10"/>
        <v>0</v>
      </c>
      <c r="I75" s="83"/>
      <c r="J75" s="75">
        <f t="shared" si="11"/>
        <v>0</v>
      </c>
      <c r="K75" s="75">
        <f t="shared" si="12"/>
        <v>0</v>
      </c>
      <c r="L75" s="372"/>
      <c r="M75" s="375"/>
    </row>
    <row r="76" spans="1:13" s="89" customFormat="1" ht="12.75">
      <c r="A76" s="164">
        <v>39662</v>
      </c>
      <c r="B76" s="91" t="s">
        <v>210</v>
      </c>
      <c r="C76" s="91" t="s">
        <v>38</v>
      </c>
      <c r="D76" s="153" t="s">
        <v>135</v>
      </c>
      <c r="E76" s="91" t="s">
        <v>5</v>
      </c>
      <c r="F76" s="92">
        <v>15</v>
      </c>
      <c r="G76" s="191"/>
      <c r="H76" s="83">
        <f t="shared" si="10"/>
        <v>0</v>
      </c>
      <c r="I76" s="83"/>
      <c r="J76" s="75">
        <f t="shared" si="11"/>
        <v>0</v>
      </c>
      <c r="K76" s="75">
        <f t="shared" si="12"/>
        <v>0</v>
      </c>
      <c r="L76" s="372"/>
      <c r="M76" s="375"/>
    </row>
    <row r="77" spans="1:13" s="89" customFormat="1" ht="15" customHeight="1">
      <c r="A77" s="164" t="s">
        <v>237</v>
      </c>
      <c r="B77" s="165" t="s">
        <v>252</v>
      </c>
      <c r="C77" s="91" t="s">
        <v>39</v>
      </c>
      <c r="D77" s="153" t="s">
        <v>136</v>
      </c>
      <c r="E77" s="91" t="s">
        <v>5</v>
      </c>
      <c r="F77" s="92">
        <v>3</v>
      </c>
      <c r="G77" s="191"/>
      <c r="H77" s="83">
        <f t="shared" si="10"/>
        <v>0</v>
      </c>
      <c r="I77" s="83"/>
      <c r="J77" s="75">
        <f t="shared" si="11"/>
        <v>0</v>
      </c>
      <c r="K77" s="75">
        <f t="shared" si="12"/>
        <v>0</v>
      </c>
      <c r="L77" s="372"/>
      <c r="M77" s="375"/>
    </row>
    <row r="78" spans="1:13">
      <c r="A78" s="164" t="s">
        <v>237</v>
      </c>
      <c r="B78" s="91" t="s">
        <v>265</v>
      </c>
      <c r="C78" s="91" t="s">
        <v>40</v>
      </c>
      <c r="D78" s="153" t="s">
        <v>137</v>
      </c>
      <c r="E78" s="91" t="s">
        <v>5</v>
      </c>
      <c r="F78" s="92">
        <v>3</v>
      </c>
      <c r="G78" s="191"/>
      <c r="H78" s="83">
        <f t="shared" si="10"/>
        <v>0</v>
      </c>
      <c r="I78" s="83"/>
      <c r="J78" s="75">
        <f t="shared" si="11"/>
        <v>0</v>
      </c>
      <c r="K78" s="75">
        <f t="shared" si="12"/>
        <v>0</v>
      </c>
      <c r="L78" s="372"/>
      <c r="M78" s="375"/>
    </row>
    <row r="79" spans="1:13">
      <c r="A79" s="164">
        <v>39713</v>
      </c>
      <c r="B79" s="91" t="s">
        <v>210</v>
      </c>
      <c r="C79" s="91" t="s">
        <v>41</v>
      </c>
      <c r="D79" s="153" t="s">
        <v>138</v>
      </c>
      <c r="E79" s="91" t="s">
        <v>5</v>
      </c>
      <c r="F79" s="92">
        <v>6</v>
      </c>
      <c r="G79" s="191"/>
      <c r="H79" s="83">
        <f t="shared" si="10"/>
        <v>0</v>
      </c>
      <c r="I79" s="83"/>
      <c r="J79" s="75">
        <f t="shared" si="11"/>
        <v>0</v>
      </c>
      <c r="K79" s="75">
        <f t="shared" si="12"/>
        <v>0</v>
      </c>
      <c r="L79" s="373"/>
      <c r="M79" s="376"/>
    </row>
    <row r="80" spans="1:13" ht="15.75" thickBot="1">
      <c r="A80" s="84"/>
      <c r="B80" s="91"/>
      <c r="C80" s="91"/>
      <c r="D80" s="153"/>
      <c r="E80" s="91"/>
      <c r="F80" s="92"/>
      <c r="G80" s="83"/>
      <c r="H80" s="97"/>
      <c r="I80" s="97"/>
      <c r="J80" s="83"/>
      <c r="K80" s="97"/>
      <c r="L80" s="98"/>
      <c r="M80" s="99"/>
    </row>
    <row r="81" spans="1:13" ht="15.75" thickBot="1">
      <c r="A81" s="114"/>
      <c r="B81" s="56"/>
      <c r="C81" s="56">
        <v>6</v>
      </c>
      <c r="D81" s="57" t="s">
        <v>139</v>
      </c>
      <c r="E81" s="56"/>
      <c r="F81" s="115"/>
      <c r="G81" s="116"/>
      <c r="H81" s="116"/>
      <c r="I81" s="116"/>
      <c r="J81" s="116"/>
      <c r="K81" s="116"/>
      <c r="L81" s="60">
        <f>SUM(K82)</f>
        <v>0</v>
      </c>
      <c r="M81" s="61" t="e">
        <f>L81/$H$84</f>
        <v>#DIV/0!</v>
      </c>
    </row>
    <row r="82" spans="1:13">
      <c r="A82" s="71" t="s">
        <v>266</v>
      </c>
      <c r="B82" s="72" t="s">
        <v>210</v>
      </c>
      <c r="C82" s="72" t="s">
        <v>140</v>
      </c>
      <c r="D82" s="175" t="s">
        <v>141</v>
      </c>
      <c r="E82" s="72" t="s">
        <v>42</v>
      </c>
      <c r="F82" s="92">
        <v>900</v>
      </c>
      <c r="G82" s="188"/>
      <c r="H82" s="75">
        <f>G82*F82</f>
        <v>0</v>
      </c>
      <c r="I82" s="75"/>
      <c r="J82" s="75">
        <f>(G82*$N$6)+G82</f>
        <v>0</v>
      </c>
      <c r="K82" s="75">
        <f>J82*F82</f>
        <v>0</v>
      </c>
      <c r="L82" s="93"/>
      <c r="M82" s="176"/>
    </row>
    <row r="83" spans="1:13" ht="15.75" thickBot="1">
      <c r="A83" s="79"/>
      <c r="B83" s="177"/>
      <c r="C83" s="177"/>
      <c r="D83" s="178"/>
      <c r="E83" s="177"/>
      <c r="F83" s="179"/>
      <c r="G83" s="82"/>
      <c r="H83" s="180"/>
      <c r="I83" s="180"/>
      <c r="J83" s="82"/>
      <c r="K83" s="180"/>
      <c r="L83" s="181"/>
      <c r="M83" s="182"/>
    </row>
    <row r="84" spans="1:13" ht="15.75" thickBot="1">
      <c r="A84" s="331" t="s">
        <v>142</v>
      </c>
      <c r="B84" s="332"/>
      <c r="C84" s="332"/>
      <c r="D84" s="332"/>
      <c r="E84" s="332"/>
      <c r="F84" s="332"/>
      <c r="G84" s="332"/>
      <c r="H84" s="333">
        <f>L9+L28+L46+L50+L73+L81</f>
        <v>0</v>
      </c>
      <c r="I84" s="333"/>
      <c r="J84" s="333"/>
      <c r="K84" s="333"/>
      <c r="L84" s="333"/>
      <c r="M84" s="213" t="e">
        <f>SUM(M9+M28+M46+M50+M73+M81)</f>
        <v>#DIV/0!</v>
      </c>
    </row>
  </sheetData>
  <sheetProtection password="CC3A" sheet="1" objects="1" scenarios="1"/>
  <mergeCells count="26">
    <mergeCell ref="A16:B16"/>
    <mergeCell ref="A18:M18"/>
    <mergeCell ref="M20:M26"/>
    <mergeCell ref="A7:A8"/>
    <mergeCell ref="B7:B8"/>
    <mergeCell ref="C7:C8"/>
    <mergeCell ref="D7:D8"/>
    <mergeCell ref="E7:E8"/>
    <mergeCell ref="F7:F8"/>
    <mergeCell ref="G7:H7"/>
    <mergeCell ref="A84:G84"/>
    <mergeCell ref="H84:L84"/>
    <mergeCell ref="B1:K1"/>
    <mergeCell ref="B2:K2"/>
    <mergeCell ref="B3:K3"/>
    <mergeCell ref="B4:K4"/>
    <mergeCell ref="B5:K5"/>
    <mergeCell ref="A27:M27"/>
    <mergeCell ref="M30:M38"/>
    <mergeCell ref="M41:M44"/>
    <mergeCell ref="M51:M70"/>
    <mergeCell ref="L74:L79"/>
    <mergeCell ref="M74:M79"/>
    <mergeCell ref="J7:K7"/>
    <mergeCell ref="M7:M8"/>
    <mergeCell ref="M11:M1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C13" sqref="C13:C14"/>
    </sheetView>
  </sheetViews>
  <sheetFormatPr defaultRowHeight="15"/>
  <cols>
    <col min="1" max="1" width="13.85546875" customWidth="1"/>
    <col min="2" max="2" width="19.7109375" customWidth="1"/>
    <col min="3" max="3" width="16.7109375" customWidth="1"/>
    <col min="4" max="4" width="20.140625" customWidth="1"/>
    <col min="5" max="5" width="23.7109375" customWidth="1"/>
    <col min="6" max="6" width="14.7109375" customWidth="1"/>
    <col min="7" max="7" width="13" customWidth="1"/>
    <col min="8" max="8" width="15.85546875" customWidth="1"/>
  </cols>
  <sheetData>
    <row r="1" spans="1:8" s="2" customFormat="1" ht="20.25" customHeight="1">
      <c r="A1" s="232" t="s">
        <v>31</v>
      </c>
      <c r="B1" s="335" t="s">
        <v>43</v>
      </c>
      <c r="C1" s="335"/>
      <c r="D1" s="335"/>
      <c r="E1" s="335"/>
      <c r="F1" s="335"/>
      <c r="G1" s="335"/>
      <c r="H1" s="336"/>
    </row>
    <row r="2" spans="1:8" s="2" customFormat="1" ht="20.25" customHeight="1">
      <c r="A2" s="233" t="s">
        <v>30</v>
      </c>
      <c r="B2" s="338" t="s">
        <v>147</v>
      </c>
      <c r="C2" s="338"/>
      <c r="D2" s="338"/>
      <c r="E2" s="338"/>
      <c r="F2" s="338"/>
      <c r="G2" s="338"/>
      <c r="H2" s="339"/>
    </row>
    <row r="3" spans="1:8" s="2" customFormat="1" ht="20.25" customHeight="1">
      <c r="A3" s="234" t="s">
        <v>29</v>
      </c>
      <c r="B3" s="338" t="s">
        <v>32</v>
      </c>
      <c r="C3" s="338"/>
      <c r="D3" s="338"/>
      <c r="E3" s="338"/>
      <c r="F3" s="36"/>
      <c r="G3" s="36"/>
      <c r="H3" s="235"/>
    </row>
    <row r="4" spans="1:8" s="2" customFormat="1" ht="20.25" customHeight="1">
      <c r="A4" s="234" t="s">
        <v>47</v>
      </c>
      <c r="B4" s="338" t="s">
        <v>46</v>
      </c>
      <c r="C4" s="338"/>
      <c r="D4" s="338"/>
      <c r="E4" s="338"/>
      <c r="F4" s="36"/>
      <c r="G4" s="36"/>
      <c r="H4" s="236"/>
    </row>
    <row r="5" spans="1:8" s="2" customFormat="1" ht="8.25" customHeight="1">
      <c r="A5" s="237"/>
      <c r="B5" s="37"/>
      <c r="C5" s="38"/>
      <c r="D5" s="39"/>
      <c r="E5" s="39"/>
      <c r="F5" s="39"/>
      <c r="G5" s="39"/>
      <c r="H5" s="238"/>
    </row>
    <row r="6" spans="1:8" s="1" customFormat="1" ht="27" customHeight="1" thickBot="1">
      <c r="A6" s="397" t="s">
        <v>181</v>
      </c>
      <c r="B6" s="398"/>
      <c r="C6" s="398"/>
      <c r="D6" s="398"/>
      <c r="E6" s="398"/>
      <c r="F6" s="398"/>
      <c r="G6" s="398"/>
      <c r="H6" s="399"/>
    </row>
    <row r="7" spans="1:8" s="231" customFormat="1" ht="16.5" thickBot="1">
      <c r="A7" s="401" t="s">
        <v>0</v>
      </c>
      <c r="B7" s="404" t="s">
        <v>268</v>
      </c>
      <c r="C7" s="401" t="s">
        <v>142</v>
      </c>
      <c r="D7" s="407" t="s">
        <v>269</v>
      </c>
      <c r="E7" s="408"/>
      <c r="F7" s="408"/>
      <c r="G7" s="408"/>
      <c r="H7" s="409"/>
    </row>
    <row r="8" spans="1:8" s="231" customFormat="1" ht="15.75" customHeight="1" thickBot="1">
      <c r="A8" s="402"/>
      <c r="B8" s="405"/>
      <c r="C8" s="402"/>
      <c r="D8" s="410" t="s">
        <v>270</v>
      </c>
      <c r="E8" s="411"/>
      <c r="F8" s="214" t="s">
        <v>271</v>
      </c>
      <c r="G8" s="394" t="s">
        <v>272</v>
      </c>
      <c r="H8" s="396"/>
    </row>
    <row r="9" spans="1:8" s="231" customFormat="1" ht="15.75" customHeight="1" thickBot="1">
      <c r="A9" s="402"/>
      <c r="B9" s="405"/>
      <c r="C9" s="402"/>
      <c r="D9" s="410" t="s">
        <v>273</v>
      </c>
      <c r="E9" s="411"/>
      <c r="F9" s="394" t="s">
        <v>274</v>
      </c>
      <c r="G9" s="395"/>
      <c r="H9" s="396"/>
    </row>
    <row r="10" spans="1:8" s="231" customFormat="1" ht="15.75" customHeight="1" thickBot="1">
      <c r="A10" s="402"/>
      <c r="B10" s="405"/>
      <c r="C10" s="402"/>
      <c r="D10" s="392" t="s">
        <v>275</v>
      </c>
      <c r="E10" s="393"/>
      <c r="F10" s="394" t="s">
        <v>276</v>
      </c>
      <c r="G10" s="395"/>
      <c r="H10" s="396"/>
    </row>
    <row r="11" spans="1:8" s="231" customFormat="1" ht="15.75" customHeight="1" thickBot="1">
      <c r="A11" s="403"/>
      <c r="B11" s="406"/>
      <c r="C11" s="403"/>
      <c r="D11" s="215" t="s">
        <v>277</v>
      </c>
      <c r="E11" s="215" t="s">
        <v>277</v>
      </c>
      <c r="F11" s="216" t="s">
        <v>277</v>
      </c>
      <c r="G11" s="217" t="s">
        <v>277</v>
      </c>
      <c r="H11" s="217" t="s">
        <v>277</v>
      </c>
    </row>
    <row r="12" spans="1:8" s="2" customFormat="1" ht="8.25" customHeight="1" thickBot="1">
      <c r="A12" s="239"/>
      <c r="B12" s="40"/>
      <c r="C12" s="41"/>
      <c r="D12" s="41"/>
      <c r="E12" s="42"/>
      <c r="F12" s="42"/>
      <c r="G12" s="42"/>
      <c r="H12" s="240"/>
    </row>
    <row r="13" spans="1:8" ht="15.75" thickBot="1">
      <c r="A13" s="412" t="s">
        <v>1</v>
      </c>
      <c r="B13" s="413" t="str">
        <f>'PLANILHA ANALÍTICA'!D10</f>
        <v>ADMINISTRAÇÃO DA OBRA</v>
      </c>
      <c r="C13" s="414">
        <f>'PLANILHA ANALÍTICA'!L10</f>
        <v>0</v>
      </c>
      <c r="D13" s="218">
        <f>D14*$C$14</f>
        <v>0</v>
      </c>
      <c r="E13" s="218">
        <f>E14*$C$14</f>
        <v>0</v>
      </c>
      <c r="F13" s="219">
        <f>F14*$C$14</f>
        <v>0</v>
      </c>
      <c r="G13" s="220">
        <f>G14*$C$14</f>
        <v>0</v>
      </c>
      <c r="H13" s="220">
        <f>H14*$C$14</f>
        <v>0</v>
      </c>
    </row>
    <row r="14" spans="1:8" ht="15.75" thickBot="1">
      <c r="A14" s="412"/>
      <c r="B14" s="413"/>
      <c r="C14" s="414"/>
      <c r="D14" s="221">
        <v>0.25</v>
      </c>
      <c r="E14" s="221">
        <v>0.25</v>
      </c>
      <c r="F14" s="222">
        <v>0.15</v>
      </c>
      <c r="G14" s="223">
        <v>0.15</v>
      </c>
      <c r="H14" s="223">
        <v>0.2</v>
      </c>
    </row>
    <row r="15" spans="1:8" ht="15.75" thickBot="1">
      <c r="A15" s="412" t="s">
        <v>2</v>
      </c>
      <c r="B15" s="413" t="str">
        <f>'PLANILHA ANALÍTICA'!D19</f>
        <v>DEMOLIÇÕES / RETIRADAS</v>
      </c>
      <c r="C15" s="414">
        <f>'PLANILHA ANALÍTICA'!L19</f>
        <v>0</v>
      </c>
      <c r="D15" s="218">
        <f>D16*$C$16</f>
        <v>0</v>
      </c>
      <c r="E15" s="218">
        <f>E16*$C$16</f>
        <v>0</v>
      </c>
      <c r="F15" s="219">
        <f>F16*$C$16</f>
        <v>0</v>
      </c>
      <c r="G15" s="220">
        <f>G16*$C$16</f>
        <v>0</v>
      </c>
      <c r="H15" s="220">
        <f>H16*$C$16</f>
        <v>0</v>
      </c>
    </row>
    <row r="16" spans="1:8" ht="15.75" thickBot="1">
      <c r="A16" s="412"/>
      <c r="B16" s="413"/>
      <c r="C16" s="414"/>
      <c r="D16" s="221">
        <v>0.25</v>
      </c>
      <c r="E16" s="221">
        <v>0.25</v>
      </c>
      <c r="F16" s="222">
        <v>0.15</v>
      </c>
      <c r="G16" s="223">
        <v>0.15</v>
      </c>
      <c r="H16" s="223">
        <v>0.2</v>
      </c>
    </row>
    <row r="17" spans="1:8" ht="15.75" thickBot="1">
      <c r="A17" s="412" t="s">
        <v>3</v>
      </c>
      <c r="B17" s="413" t="str">
        <f>'PLANILHA ANALÍTICA'!D29</f>
        <v>PAREDES/TETOS</v>
      </c>
      <c r="C17" s="414">
        <f>'PLANILHA ANALÍTICA'!L29</f>
        <v>0</v>
      </c>
      <c r="D17" s="224">
        <f>D18*$C17</f>
        <v>0</v>
      </c>
      <c r="E17" s="224">
        <f>E18*$C17</f>
        <v>0</v>
      </c>
      <c r="F17" s="225">
        <f>F18*$C17</f>
        <v>0</v>
      </c>
      <c r="G17" s="226">
        <f>G18*$C17</f>
        <v>0</v>
      </c>
      <c r="H17" s="226">
        <f>H18*$C17</f>
        <v>0</v>
      </c>
    </row>
    <row r="18" spans="1:8" ht="15.75" thickBot="1">
      <c r="A18" s="412"/>
      <c r="B18" s="413"/>
      <c r="C18" s="414"/>
      <c r="D18" s="221">
        <v>0.25</v>
      </c>
      <c r="E18" s="221">
        <v>0.25</v>
      </c>
      <c r="F18" s="222">
        <v>0.15</v>
      </c>
      <c r="G18" s="223">
        <v>0.15</v>
      </c>
      <c r="H18" s="223">
        <v>0.2</v>
      </c>
    </row>
    <row r="19" spans="1:8" ht="15.75" thickBot="1">
      <c r="A19" s="416" t="s">
        <v>4</v>
      </c>
      <c r="B19" s="417" t="str">
        <f>'PLANILHA ANALÍTICA'!D40</f>
        <v>PISOS</v>
      </c>
      <c r="C19" s="414">
        <f>'PLANILHA ANALÍTICA'!L40</f>
        <v>0</v>
      </c>
      <c r="D19" s="224">
        <f>D20*$C19</f>
        <v>0</v>
      </c>
      <c r="E19" s="224">
        <f>E20*$C19</f>
        <v>0</v>
      </c>
      <c r="F19" s="225">
        <f>F20*$C19</f>
        <v>0</v>
      </c>
      <c r="G19" s="226">
        <f>G20*$C19</f>
        <v>0</v>
      </c>
      <c r="H19" s="226">
        <f>H20*$C19</f>
        <v>0</v>
      </c>
    </row>
    <row r="20" spans="1:8" ht="15.75" thickBot="1">
      <c r="A20" s="416"/>
      <c r="B20" s="417"/>
      <c r="C20" s="414"/>
      <c r="D20" s="221">
        <v>0.25</v>
      </c>
      <c r="E20" s="221">
        <v>0.25</v>
      </c>
      <c r="F20" s="222">
        <v>0.15</v>
      </c>
      <c r="G20" s="223">
        <v>0.15</v>
      </c>
      <c r="H20" s="223">
        <v>0.2</v>
      </c>
    </row>
    <row r="21" spans="1:8" ht="15.75" thickBot="1">
      <c r="A21" s="412" t="s">
        <v>143</v>
      </c>
      <c r="B21" s="413" t="str">
        <f>'PLANILHA ANALÍTICA'!D46</f>
        <v>MOBILIÁRIOS</v>
      </c>
      <c r="C21" s="414">
        <f>'PLANILHA ANALÍTICA'!L46</f>
        <v>0</v>
      </c>
      <c r="D21" s="224">
        <f>D22*$C21</f>
        <v>0</v>
      </c>
      <c r="E21" s="224">
        <f>E22*$C21</f>
        <v>0</v>
      </c>
      <c r="F21" s="225">
        <f>F22*$C21</f>
        <v>0</v>
      </c>
      <c r="G21" s="226">
        <f>G22*$C21</f>
        <v>0</v>
      </c>
      <c r="H21" s="226">
        <f>H22*$C21</f>
        <v>0</v>
      </c>
    </row>
    <row r="22" spans="1:8" ht="15.75" thickBot="1">
      <c r="A22" s="412"/>
      <c r="B22" s="413"/>
      <c r="C22" s="414"/>
      <c r="D22" s="221">
        <v>0.25</v>
      </c>
      <c r="E22" s="221">
        <v>0.25</v>
      </c>
      <c r="F22" s="222">
        <v>0.15</v>
      </c>
      <c r="G22" s="223">
        <v>0.15</v>
      </c>
      <c r="H22" s="223">
        <v>0.2</v>
      </c>
    </row>
    <row r="23" spans="1:8" ht="15.75" thickBot="1">
      <c r="A23" s="412" t="s">
        <v>144</v>
      </c>
      <c r="B23" s="413" t="str">
        <f>'PLANILHA ANALÍTICA'!D50</f>
        <v>INSTALAÇÕES ELÉTRICAS</v>
      </c>
      <c r="C23" s="414">
        <f>'PLANILHA ANALÍTICA'!L50</f>
        <v>0</v>
      </c>
      <c r="D23" s="224">
        <f>D24*$C23</f>
        <v>0</v>
      </c>
      <c r="E23" s="224">
        <f>E24*$C23</f>
        <v>0</v>
      </c>
      <c r="F23" s="225">
        <f>F24*$C23</f>
        <v>0</v>
      </c>
      <c r="G23" s="226">
        <f>G24*$C23</f>
        <v>0</v>
      </c>
      <c r="H23" s="226">
        <f>H24*$C23</f>
        <v>0</v>
      </c>
    </row>
    <row r="24" spans="1:8" ht="15.75" thickBot="1">
      <c r="A24" s="412"/>
      <c r="B24" s="413"/>
      <c r="C24" s="414"/>
      <c r="D24" s="221">
        <v>0.25</v>
      </c>
      <c r="E24" s="221">
        <v>0.25</v>
      </c>
      <c r="F24" s="222">
        <v>0.15</v>
      </c>
      <c r="G24" s="223">
        <v>0.15</v>
      </c>
      <c r="H24" s="223">
        <v>0.2</v>
      </c>
    </row>
    <row r="25" spans="1:8" ht="15.75" thickBot="1">
      <c r="A25" s="412" t="s">
        <v>145</v>
      </c>
      <c r="B25" s="413" t="str">
        <f>'PLANILHA ANALÍTICA'!D73</f>
        <v xml:space="preserve">REMANEJAMENTO DE AR CONDICIONADO </v>
      </c>
      <c r="C25" s="414">
        <f>'PLANILHA ANALÍTICA'!L73</f>
        <v>0</v>
      </c>
      <c r="D25" s="224">
        <f>D26*$C25</f>
        <v>0</v>
      </c>
      <c r="E25" s="224">
        <f>E26*$C25</f>
        <v>0</v>
      </c>
      <c r="F25" s="225">
        <f>F26*$C25</f>
        <v>0</v>
      </c>
      <c r="G25" s="226">
        <f>G26*$C25</f>
        <v>0</v>
      </c>
      <c r="H25" s="226">
        <f>H26*$C25</f>
        <v>0</v>
      </c>
    </row>
    <row r="26" spans="1:8" ht="15.75" thickBot="1">
      <c r="A26" s="412"/>
      <c r="B26" s="413"/>
      <c r="C26" s="414"/>
      <c r="D26" s="221">
        <v>0.25</v>
      </c>
      <c r="E26" s="221">
        <v>0.25</v>
      </c>
      <c r="F26" s="222">
        <v>0.15</v>
      </c>
      <c r="G26" s="223">
        <v>0.15</v>
      </c>
      <c r="H26" s="223">
        <v>0.2</v>
      </c>
    </row>
    <row r="27" spans="1:8" ht="15.75" thickBot="1">
      <c r="A27" s="412" t="s">
        <v>146</v>
      </c>
      <c r="B27" s="413" t="str">
        <f>'PLANILHA ANALÍTICA'!D81</f>
        <v>LIMPEZA FINAL</v>
      </c>
      <c r="C27" s="414">
        <f>'PLANILHA ANALÍTICA'!L81</f>
        <v>0</v>
      </c>
      <c r="D27" s="224">
        <f>D28*$C27</f>
        <v>0</v>
      </c>
      <c r="E27" s="224">
        <f>E28*$C27</f>
        <v>0</v>
      </c>
      <c r="F27" s="225">
        <f>F28*$C27</f>
        <v>0</v>
      </c>
      <c r="G27" s="226">
        <f>G28*$C27</f>
        <v>0</v>
      </c>
      <c r="H27" s="226">
        <f>H28*$C27</f>
        <v>0</v>
      </c>
    </row>
    <row r="28" spans="1:8" ht="15.75" thickBot="1">
      <c r="A28" s="415"/>
      <c r="B28" s="413"/>
      <c r="C28" s="414"/>
      <c r="D28" s="221">
        <v>0.25</v>
      </c>
      <c r="E28" s="221">
        <v>0.25</v>
      </c>
      <c r="F28" s="222">
        <v>0.15</v>
      </c>
      <c r="G28" s="223">
        <v>0.15</v>
      </c>
      <c r="H28" s="223">
        <v>0.2</v>
      </c>
    </row>
    <row r="29" spans="1:8" ht="15.75" thickBot="1">
      <c r="A29" s="400" t="s">
        <v>278</v>
      </c>
      <c r="B29" s="400"/>
      <c r="C29" s="227">
        <f>SUM(C13:C28)</f>
        <v>0</v>
      </c>
      <c r="D29" s="228">
        <f>D13+D15+D17+D19+D21+D23+D25+D27</f>
        <v>0</v>
      </c>
      <c r="E29" s="228">
        <f>E13+E15+E17+E19+E21+E23+E25+E27</f>
        <v>0</v>
      </c>
      <c r="F29" s="229">
        <f>F13+F15+F17+F19+F21+F23+F25+F27</f>
        <v>0</v>
      </c>
      <c r="G29" s="230">
        <f>G13+G15+G17+G19+G21+G23+G25+G27</f>
        <v>0</v>
      </c>
      <c r="H29" s="230">
        <f>H13+H15+H17+H19+H21+H23+H25+H27</f>
        <v>0</v>
      </c>
    </row>
  </sheetData>
  <mergeCells count="40"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B21:B22"/>
    <mergeCell ref="C21:C22"/>
    <mergeCell ref="A23:A24"/>
    <mergeCell ref="B23:B24"/>
    <mergeCell ref="C23:C24"/>
    <mergeCell ref="A29:B29"/>
    <mergeCell ref="A7:A11"/>
    <mergeCell ref="B7:B11"/>
    <mergeCell ref="C7:C11"/>
    <mergeCell ref="D7:H7"/>
    <mergeCell ref="D8:E8"/>
    <mergeCell ref="G8:H8"/>
    <mergeCell ref="D9:E9"/>
    <mergeCell ref="F9:H9"/>
    <mergeCell ref="A25:A26"/>
    <mergeCell ref="B25:B26"/>
    <mergeCell ref="C25:C26"/>
    <mergeCell ref="A27:A28"/>
    <mergeCell ref="B27:B28"/>
    <mergeCell ref="C27:C28"/>
    <mergeCell ref="A21:A22"/>
    <mergeCell ref="D10:E10"/>
    <mergeCell ref="F10:H10"/>
    <mergeCell ref="B1:H1"/>
    <mergeCell ref="B2:H2"/>
    <mergeCell ref="B3:E3"/>
    <mergeCell ref="B4:E4"/>
    <mergeCell ref="A6:H6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view="pageBreakPreview" topLeftCell="A10" zoomScaleNormal="100" zoomScaleSheetLayoutView="100" workbookViewId="0">
      <selection activeCell="A7" sqref="A7:G7"/>
    </sheetView>
  </sheetViews>
  <sheetFormatPr defaultRowHeight="15"/>
  <cols>
    <col min="1" max="1" width="12.7109375" customWidth="1"/>
    <col min="2" max="2" width="22" customWidth="1"/>
    <col min="3" max="3" width="11.7109375" customWidth="1"/>
    <col min="4" max="4" width="10" customWidth="1"/>
    <col min="5" max="5" width="11.5703125" customWidth="1"/>
    <col min="6" max="6" width="11.7109375" customWidth="1"/>
    <col min="7" max="7" width="11" customWidth="1"/>
  </cols>
  <sheetData>
    <row r="1" spans="1:17" ht="19.5" customHeight="1">
      <c r="A1" s="437"/>
      <c r="B1" s="437"/>
      <c r="C1" s="437"/>
      <c r="D1" s="437"/>
      <c r="E1" s="437"/>
      <c r="F1" s="437"/>
      <c r="G1" s="437"/>
    </row>
    <row r="2" spans="1:17" ht="15" customHeight="1">
      <c r="A2" s="437"/>
      <c r="B2" s="437"/>
      <c r="C2" s="437"/>
      <c r="D2" s="437"/>
      <c r="E2" s="437"/>
      <c r="F2" s="437"/>
      <c r="G2" s="437"/>
    </row>
    <row r="3" spans="1:17" ht="15" customHeight="1">
      <c r="A3" s="437"/>
      <c r="B3" s="437"/>
      <c r="C3" s="437"/>
      <c r="D3" s="437"/>
      <c r="E3" s="437"/>
      <c r="F3" s="437"/>
      <c r="G3" s="437"/>
    </row>
    <row r="4" spans="1:17">
      <c r="A4" s="437"/>
      <c r="B4" s="437"/>
      <c r="C4" s="437"/>
      <c r="D4" s="437"/>
      <c r="E4" s="437"/>
      <c r="F4" s="437"/>
      <c r="G4" s="437"/>
    </row>
    <row r="5" spans="1:17" ht="15.75" customHeight="1">
      <c r="A5" s="437"/>
      <c r="B5" s="437"/>
      <c r="C5" s="437"/>
      <c r="D5" s="437"/>
      <c r="E5" s="437"/>
      <c r="F5" s="437"/>
      <c r="G5" s="437"/>
    </row>
    <row r="6" spans="1:17">
      <c r="A6" s="438" t="s">
        <v>301</v>
      </c>
      <c r="B6" s="439"/>
      <c r="C6" s="439"/>
      <c r="D6" s="439"/>
      <c r="E6" s="439"/>
      <c r="F6" s="439"/>
      <c r="G6" s="440"/>
    </row>
    <row r="7" spans="1:17">
      <c r="A7" s="441" t="s">
        <v>174</v>
      </c>
      <c r="B7" s="442"/>
      <c r="C7" s="442"/>
      <c r="D7" s="442"/>
      <c r="E7" s="442"/>
      <c r="F7" s="442"/>
      <c r="G7" s="443"/>
    </row>
    <row r="8" spans="1:17">
      <c r="A8" s="35"/>
      <c r="B8" s="35"/>
      <c r="C8" s="35"/>
      <c r="D8" s="35"/>
      <c r="E8" s="35"/>
      <c r="F8" s="35"/>
      <c r="G8" s="35"/>
    </row>
    <row r="9" spans="1:17">
      <c r="A9" s="46" t="s">
        <v>148</v>
      </c>
      <c r="B9" s="444" t="s">
        <v>172</v>
      </c>
      <c r="C9" s="444"/>
      <c r="D9" s="444"/>
      <c r="E9" s="444"/>
      <c r="F9" s="444"/>
      <c r="G9" s="444"/>
    </row>
    <row r="10" spans="1:17" ht="15" customHeight="1">
      <c r="A10" s="46" t="s">
        <v>149</v>
      </c>
      <c r="B10" s="444" t="s">
        <v>177</v>
      </c>
      <c r="C10" s="444"/>
      <c r="D10" s="444"/>
      <c r="E10" s="444"/>
      <c r="F10" s="444"/>
      <c r="G10" s="444"/>
    </row>
    <row r="11" spans="1:17">
      <c r="A11" s="46" t="s">
        <v>150</v>
      </c>
      <c r="B11" s="444" t="s">
        <v>178</v>
      </c>
      <c r="C11" s="444"/>
      <c r="D11" s="444"/>
      <c r="E11" s="444"/>
      <c r="F11" s="444"/>
      <c r="G11" s="444"/>
    </row>
    <row r="12" spans="1:17">
      <c r="A12" s="14"/>
      <c r="B12" s="14"/>
      <c r="C12" s="14"/>
      <c r="D12" s="14"/>
      <c r="E12" s="14"/>
      <c r="F12" s="14"/>
      <c r="G12" s="14"/>
    </row>
    <row r="13" spans="1:17" ht="25.5">
      <c r="A13" s="418" t="s">
        <v>151</v>
      </c>
      <c r="B13" s="418"/>
      <c r="C13" s="11" t="s">
        <v>175</v>
      </c>
      <c r="D13" s="12"/>
      <c r="E13" s="13"/>
      <c r="F13" s="13"/>
      <c r="G13" s="14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>
      <c r="A14" s="46" t="s">
        <v>152</v>
      </c>
      <c r="B14" s="17" t="s">
        <v>153</v>
      </c>
      <c r="C14" s="18"/>
      <c r="D14" s="19"/>
      <c r="E14" s="20"/>
      <c r="F14" s="21"/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>
      <c r="A15" s="46" t="s">
        <v>154</v>
      </c>
      <c r="B15" s="17" t="s">
        <v>155</v>
      </c>
      <c r="C15" s="18"/>
      <c r="D15" s="22"/>
      <c r="E15" s="23"/>
      <c r="F15" s="24"/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>
      <c r="A16" s="46" t="s">
        <v>156</v>
      </c>
      <c r="B16" s="17" t="s">
        <v>157</v>
      </c>
      <c r="C16" s="18"/>
      <c r="D16" s="22"/>
      <c r="E16" s="23"/>
      <c r="F16" s="2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>
      <c r="A17" s="46" t="s">
        <v>158</v>
      </c>
      <c r="B17" s="17" t="s">
        <v>159</v>
      </c>
      <c r="C17" s="18"/>
      <c r="D17" s="22"/>
      <c r="E17" s="23"/>
      <c r="F17" s="24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>
      <c r="A18" s="46" t="s">
        <v>160</v>
      </c>
      <c r="B18" s="17" t="s">
        <v>161</v>
      </c>
      <c r="C18" s="18"/>
      <c r="D18" s="22"/>
      <c r="E18" s="23"/>
      <c r="F18" s="24"/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25.5">
      <c r="A19" s="46" t="s">
        <v>162</v>
      </c>
      <c r="B19" s="25" t="s">
        <v>163</v>
      </c>
      <c r="C19" s="26">
        <f>B32</f>
        <v>0</v>
      </c>
      <c r="D19" s="22"/>
      <c r="E19" s="23"/>
      <c r="F19" s="24"/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>
      <c r="A20" s="14"/>
      <c r="B20" s="14"/>
      <c r="C20" s="14"/>
      <c r="D20" s="14"/>
      <c r="E20" s="14"/>
      <c r="F20" s="14"/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>
      <c r="A21" s="46" t="s">
        <v>164</v>
      </c>
      <c r="B21" s="27">
        <f>D28</f>
        <v>0</v>
      </c>
      <c r="C21" s="28"/>
      <c r="D21" s="14"/>
      <c r="E21" s="14"/>
      <c r="F21" s="14"/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>
      <c r="A22" s="14"/>
      <c r="B22" s="14"/>
      <c r="C22" s="14"/>
      <c r="D22" s="14"/>
      <c r="E22" s="14"/>
      <c r="F22" s="14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>
      <c r="A23" s="419" t="s">
        <v>165</v>
      </c>
      <c r="B23" s="420"/>
      <c r="C23" s="420"/>
      <c r="D23" s="421"/>
      <c r="E23" s="14"/>
      <c r="F23" s="14"/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25.5" customHeight="1">
      <c r="A24" s="422"/>
      <c r="B24" s="423"/>
      <c r="C24" s="423"/>
      <c r="D24" s="424"/>
      <c r="E24" s="14"/>
      <c r="F24" s="14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4.25" customHeight="1">
      <c r="A25" s="425"/>
      <c r="B25" s="426"/>
      <c r="C25" s="426"/>
      <c r="D25" s="427"/>
      <c r="E25" s="14"/>
      <c r="F25" s="14"/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>
      <c r="A26" s="14"/>
      <c r="B26" s="14"/>
      <c r="C26" s="14"/>
      <c r="D26" s="14"/>
      <c r="E26" s="14"/>
      <c r="F26" s="14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>
      <c r="A27" s="46" t="s">
        <v>176</v>
      </c>
      <c r="B27" s="46" t="s">
        <v>166</v>
      </c>
      <c r="C27" s="31"/>
      <c r="D27" s="31"/>
      <c r="E27" s="31"/>
      <c r="F27" s="31"/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>
      <c r="A28" s="46" t="s">
        <v>167</v>
      </c>
      <c r="B28" s="18"/>
      <c r="C28" s="32"/>
      <c r="D28" s="34">
        <f>((1+C14+C15+C16)*(1+C17)*(1+C18)/(1-(C19))-1)</f>
        <v>0</v>
      </c>
      <c r="E28" s="33"/>
      <c r="F28" s="32"/>
      <c r="G28" s="29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>
      <c r="A29" s="46" t="s">
        <v>168</v>
      </c>
      <c r="B29" s="18"/>
      <c r="C29" s="14"/>
      <c r="D29" s="14"/>
      <c r="E29" s="14"/>
      <c r="F29" s="14"/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>
      <c r="A30" s="46" t="s">
        <v>169</v>
      </c>
      <c r="B30" s="18"/>
      <c r="C30" s="14"/>
      <c r="D30" s="14"/>
      <c r="E30" s="14"/>
      <c r="F30" s="14"/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>
      <c r="A31" s="46" t="s">
        <v>170</v>
      </c>
      <c r="B31" s="18"/>
      <c r="C31" s="14"/>
      <c r="D31" s="14"/>
      <c r="E31" s="14"/>
      <c r="F31" s="14"/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>
      <c r="A32" s="46" t="s">
        <v>171</v>
      </c>
      <c r="B32" s="27">
        <f>SUM(B28:B31)</f>
        <v>0</v>
      </c>
      <c r="C32" s="14"/>
      <c r="D32" s="14"/>
      <c r="E32" s="14"/>
      <c r="F32" s="14"/>
      <c r="G32" s="14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>
      <c r="A33" s="14"/>
      <c r="B33" s="14"/>
      <c r="C33" s="14"/>
      <c r="D33" s="14"/>
      <c r="E33" s="14"/>
      <c r="F33" s="14"/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>
      <c r="A34" s="14"/>
      <c r="B34" s="14"/>
      <c r="C34" s="14"/>
      <c r="D34" s="14"/>
      <c r="E34" s="14"/>
      <c r="F34" s="14"/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>
      <c r="A35" s="30"/>
      <c r="B35" s="30"/>
      <c r="C35" s="30"/>
      <c r="D35" s="30"/>
      <c r="E35" s="30"/>
      <c r="F35" s="30"/>
      <c r="G35" s="30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>
      <c r="A36" s="428" t="s">
        <v>183</v>
      </c>
      <c r="B36" s="429"/>
      <c r="C36" s="429"/>
      <c r="D36" s="429"/>
      <c r="E36" s="429"/>
      <c r="F36" s="429"/>
      <c r="G36" s="430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>
      <c r="A37" s="431"/>
      <c r="B37" s="432"/>
      <c r="C37" s="432"/>
      <c r="D37" s="432"/>
      <c r="E37" s="432"/>
      <c r="F37" s="432"/>
      <c r="G37" s="433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44.25" customHeight="1">
      <c r="A38" s="434"/>
      <c r="B38" s="435"/>
      <c r="C38" s="435"/>
      <c r="D38" s="435"/>
      <c r="E38" s="435"/>
      <c r="F38" s="435"/>
      <c r="G38" s="436"/>
      <c r="H38" s="15"/>
      <c r="I38" s="15"/>
      <c r="J38" s="15"/>
      <c r="K38" s="15"/>
      <c r="L38" s="15"/>
      <c r="M38" s="15"/>
      <c r="N38" s="15"/>
      <c r="O38" s="15"/>
      <c r="P38" s="15"/>
      <c r="Q38" s="15"/>
    </row>
  </sheetData>
  <mergeCells count="10">
    <mergeCell ref="A13:B13"/>
    <mergeCell ref="A23:D23"/>
    <mergeCell ref="A24:D25"/>
    <mergeCell ref="A36:G38"/>
    <mergeCell ref="A1:G5"/>
    <mergeCell ref="A6:G6"/>
    <mergeCell ref="A7:G7"/>
    <mergeCell ref="B9:G9"/>
    <mergeCell ref="B10:G10"/>
    <mergeCell ref="B11:G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view="pageBreakPreview" topLeftCell="A4" zoomScaleNormal="100" zoomScaleSheetLayoutView="100" workbookViewId="0">
      <selection activeCell="E31" sqref="E31"/>
    </sheetView>
  </sheetViews>
  <sheetFormatPr defaultRowHeight="15"/>
  <cols>
    <col min="1" max="1" width="12.7109375" customWidth="1"/>
    <col min="2" max="2" width="22" customWidth="1"/>
    <col min="3" max="3" width="11.7109375" customWidth="1"/>
    <col min="4" max="4" width="10" customWidth="1"/>
    <col min="5" max="5" width="11.5703125" customWidth="1"/>
    <col min="6" max="6" width="11.7109375" customWidth="1"/>
    <col min="7" max="7" width="11" customWidth="1"/>
  </cols>
  <sheetData>
    <row r="1" spans="1:17" ht="19.5" customHeight="1">
      <c r="A1" s="437"/>
      <c r="B1" s="437"/>
      <c r="C1" s="437"/>
      <c r="D1" s="437"/>
      <c r="E1" s="437"/>
      <c r="F1" s="437"/>
      <c r="G1" s="437"/>
    </row>
    <row r="2" spans="1:17" ht="15" customHeight="1">
      <c r="A2" s="437"/>
      <c r="B2" s="437"/>
      <c r="C2" s="437"/>
      <c r="D2" s="437"/>
      <c r="E2" s="437"/>
      <c r="F2" s="437"/>
      <c r="G2" s="437"/>
    </row>
    <row r="3" spans="1:17" ht="15" customHeight="1">
      <c r="A3" s="437"/>
      <c r="B3" s="437"/>
      <c r="C3" s="437"/>
      <c r="D3" s="437"/>
      <c r="E3" s="437"/>
      <c r="F3" s="437"/>
      <c r="G3" s="437"/>
    </row>
    <row r="4" spans="1:17">
      <c r="A4" s="437"/>
      <c r="B4" s="437"/>
      <c r="C4" s="437"/>
      <c r="D4" s="437"/>
      <c r="E4" s="437"/>
      <c r="F4" s="437"/>
      <c r="G4" s="437"/>
    </row>
    <row r="5" spans="1:17" ht="15.75" customHeight="1">
      <c r="A5" s="437"/>
      <c r="B5" s="437"/>
      <c r="C5" s="437"/>
      <c r="D5" s="437"/>
      <c r="E5" s="437"/>
      <c r="F5" s="437"/>
      <c r="G5" s="437"/>
    </row>
    <row r="6" spans="1:17">
      <c r="A6" s="438" t="s">
        <v>173</v>
      </c>
      <c r="B6" s="439"/>
      <c r="C6" s="439"/>
      <c r="D6" s="439"/>
      <c r="E6" s="439"/>
      <c r="F6" s="439"/>
      <c r="G6" s="440"/>
    </row>
    <row r="7" spans="1:17">
      <c r="A7" s="441" t="s">
        <v>174</v>
      </c>
      <c r="B7" s="442"/>
      <c r="C7" s="442"/>
      <c r="D7" s="442"/>
      <c r="E7" s="442"/>
      <c r="F7" s="442"/>
      <c r="G7" s="443"/>
    </row>
    <row r="8" spans="1:17">
      <c r="A8" s="35"/>
      <c r="B8" s="35"/>
      <c r="C8" s="35"/>
      <c r="D8" s="35"/>
      <c r="E8" s="35"/>
      <c r="F8" s="35"/>
      <c r="G8" s="35"/>
    </row>
    <row r="9" spans="1:17">
      <c r="A9" s="16" t="s">
        <v>148</v>
      </c>
      <c r="B9" s="444" t="s">
        <v>172</v>
      </c>
      <c r="C9" s="444"/>
      <c r="D9" s="444"/>
      <c r="E9" s="444"/>
      <c r="F9" s="444"/>
      <c r="G9" s="444"/>
    </row>
    <row r="10" spans="1:17" ht="15" customHeight="1">
      <c r="A10" s="16" t="s">
        <v>149</v>
      </c>
      <c r="B10" s="444" t="s">
        <v>177</v>
      </c>
      <c r="C10" s="444"/>
      <c r="D10" s="444"/>
      <c r="E10" s="444"/>
      <c r="F10" s="444"/>
      <c r="G10" s="444"/>
    </row>
    <row r="11" spans="1:17">
      <c r="A11" s="16" t="s">
        <v>150</v>
      </c>
      <c r="B11" s="444" t="s">
        <v>178</v>
      </c>
      <c r="C11" s="444"/>
      <c r="D11" s="444"/>
      <c r="E11" s="444"/>
      <c r="F11" s="444"/>
      <c r="G11" s="444"/>
    </row>
    <row r="12" spans="1:17">
      <c r="A12" s="14"/>
      <c r="B12" s="14"/>
      <c r="C12" s="14"/>
      <c r="D12" s="14"/>
      <c r="E12" s="14"/>
      <c r="F12" s="14"/>
      <c r="G12" s="14"/>
    </row>
    <row r="13" spans="1:17" ht="25.5">
      <c r="A13" s="418" t="s">
        <v>151</v>
      </c>
      <c r="B13" s="418"/>
      <c r="C13" s="11" t="s">
        <v>175</v>
      </c>
      <c r="D13" s="12"/>
      <c r="E13" s="13"/>
      <c r="F13" s="13"/>
      <c r="G13" s="14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>
      <c r="A14" s="16" t="s">
        <v>152</v>
      </c>
      <c r="B14" s="17" t="s">
        <v>153</v>
      </c>
      <c r="C14" s="18"/>
      <c r="D14" s="19"/>
      <c r="E14" s="20"/>
      <c r="F14" s="21"/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>
      <c r="A15" s="16" t="s">
        <v>154</v>
      </c>
      <c r="B15" s="17" t="s">
        <v>155</v>
      </c>
      <c r="C15" s="18"/>
      <c r="D15" s="22"/>
      <c r="E15" s="23"/>
      <c r="F15" s="24"/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>
      <c r="A16" s="16" t="s">
        <v>156</v>
      </c>
      <c r="B16" s="17" t="s">
        <v>157</v>
      </c>
      <c r="C16" s="18"/>
      <c r="D16" s="22"/>
      <c r="E16" s="23"/>
      <c r="F16" s="2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>
      <c r="A17" s="16" t="s">
        <v>158</v>
      </c>
      <c r="B17" s="17" t="s">
        <v>159</v>
      </c>
      <c r="C17" s="18"/>
      <c r="D17" s="22"/>
      <c r="E17" s="23"/>
      <c r="F17" s="24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>
      <c r="A18" s="16" t="s">
        <v>160</v>
      </c>
      <c r="B18" s="17" t="s">
        <v>161</v>
      </c>
      <c r="C18" s="18"/>
      <c r="D18" s="22"/>
      <c r="E18" s="23"/>
      <c r="F18" s="24"/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25.5">
      <c r="A19" s="16" t="s">
        <v>162</v>
      </c>
      <c r="B19" s="25" t="s">
        <v>163</v>
      </c>
      <c r="C19" s="26">
        <f>B32</f>
        <v>0</v>
      </c>
      <c r="D19" s="22"/>
      <c r="E19" s="23"/>
      <c r="F19" s="24"/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>
      <c r="A20" s="14"/>
      <c r="B20" s="14"/>
      <c r="C20" s="14"/>
      <c r="D20" s="14"/>
      <c r="E20" s="14"/>
      <c r="F20" s="14"/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>
      <c r="A21" s="16" t="s">
        <v>164</v>
      </c>
      <c r="B21" s="27">
        <f>D28</f>
        <v>0</v>
      </c>
      <c r="C21" s="28"/>
      <c r="D21" s="14"/>
      <c r="E21" s="14"/>
      <c r="F21" s="14"/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>
      <c r="A22" s="14"/>
      <c r="B22" s="14"/>
      <c r="C22" s="14"/>
      <c r="D22" s="14"/>
      <c r="E22" s="14"/>
      <c r="F22" s="14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>
      <c r="A23" s="419" t="s">
        <v>165</v>
      </c>
      <c r="B23" s="420"/>
      <c r="C23" s="420"/>
      <c r="D23" s="421"/>
      <c r="E23" s="14"/>
      <c r="F23" s="14"/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25.5" customHeight="1">
      <c r="A24" s="422"/>
      <c r="B24" s="423"/>
      <c r="C24" s="423"/>
      <c r="D24" s="424"/>
      <c r="E24" s="14"/>
      <c r="F24" s="14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4.25" customHeight="1">
      <c r="A25" s="425"/>
      <c r="B25" s="426"/>
      <c r="C25" s="426"/>
      <c r="D25" s="427"/>
      <c r="E25" s="14"/>
      <c r="F25" s="14"/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>
      <c r="A26" s="14"/>
      <c r="B26" s="14"/>
      <c r="C26" s="14"/>
      <c r="D26" s="14"/>
      <c r="E26" s="14"/>
      <c r="F26" s="14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>
      <c r="A27" s="16" t="s">
        <v>176</v>
      </c>
      <c r="B27" s="16" t="s">
        <v>166</v>
      </c>
      <c r="C27" s="31"/>
      <c r="D27" s="31"/>
      <c r="E27" s="31"/>
      <c r="F27" s="31"/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>
      <c r="A28" s="16" t="s">
        <v>167</v>
      </c>
      <c r="B28" s="18"/>
      <c r="C28" s="32"/>
      <c r="D28" s="34">
        <f>((1+C14+C15+C16)*(1+C17)*(1+C18)/(1-(C19))-1)</f>
        <v>0</v>
      </c>
      <c r="E28" s="33"/>
      <c r="F28" s="32"/>
      <c r="G28" s="29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>
      <c r="A29" s="16" t="s">
        <v>168</v>
      </c>
      <c r="B29" s="18"/>
      <c r="C29" s="14"/>
      <c r="D29" s="14"/>
      <c r="E29" s="14"/>
      <c r="F29" s="14"/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>
      <c r="A30" s="16" t="s">
        <v>169</v>
      </c>
      <c r="B30" s="18"/>
      <c r="C30" s="14"/>
      <c r="D30" s="14"/>
      <c r="E30" s="14"/>
      <c r="F30" s="14"/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>
      <c r="A31" s="16" t="s">
        <v>170</v>
      </c>
      <c r="B31" s="18"/>
      <c r="C31" s="14"/>
      <c r="D31" s="14"/>
      <c r="E31" s="14"/>
      <c r="F31" s="14"/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>
      <c r="A32" s="16" t="s">
        <v>171</v>
      </c>
      <c r="B32" s="27">
        <f>SUM(B28:B31)</f>
        <v>0</v>
      </c>
      <c r="C32" s="14"/>
      <c r="D32" s="14"/>
      <c r="E32" s="14"/>
      <c r="F32" s="14"/>
      <c r="G32" s="14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>
      <c r="A33" s="14"/>
      <c r="B33" s="14"/>
      <c r="C33" s="14"/>
      <c r="D33" s="14"/>
      <c r="E33" s="14"/>
      <c r="F33" s="14"/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>
      <c r="A34" s="14"/>
      <c r="B34" s="14"/>
      <c r="C34" s="14"/>
      <c r="D34" s="14"/>
      <c r="E34" s="14"/>
      <c r="F34" s="14"/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>
      <c r="A35" s="30"/>
      <c r="B35" s="30"/>
      <c r="C35" s="30"/>
      <c r="D35" s="30"/>
      <c r="E35" s="30"/>
      <c r="F35" s="30"/>
      <c r="G35" s="30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>
      <c r="A36" s="428" t="s">
        <v>183</v>
      </c>
      <c r="B36" s="429"/>
      <c r="C36" s="429"/>
      <c r="D36" s="429"/>
      <c r="E36" s="429"/>
      <c r="F36" s="429"/>
      <c r="G36" s="430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>
      <c r="A37" s="431"/>
      <c r="B37" s="432"/>
      <c r="C37" s="432"/>
      <c r="D37" s="432"/>
      <c r="E37" s="432"/>
      <c r="F37" s="432"/>
      <c r="G37" s="433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44.25" customHeight="1">
      <c r="A38" s="434"/>
      <c r="B38" s="435"/>
      <c r="C38" s="435"/>
      <c r="D38" s="435"/>
      <c r="E38" s="435"/>
      <c r="F38" s="435"/>
      <c r="G38" s="436"/>
      <c r="H38" s="15"/>
      <c r="I38" s="15"/>
      <c r="J38" s="15"/>
      <c r="K38" s="15"/>
      <c r="L38" s="15"/>
      <c r="M38" s="15"/>
      <c r="N38" s="15"/>
      <c r="O38" s="15"/>
      <c r="P38" s="15"/>
      <c r="Q38" s="15"/>
    </row>
  </sheetData>
  <sheetProtection algorithmName="SHA-512" hashValue="FVv4fqO5AsTIDt61/BN9Ne9XnhIgDBGEgYL/1tJLpJLTxJ5cjVk52M0f/RnkCpClHMWc7ku2blQ/+h4qh1uWNw==" saltValue="IaV+3FcZ8i0FBCW3lknyYg==" spinCount="100000" sheet="1" objects="1" scenarios="1"/>
  <mergeCells count="10">
    <mergeCell ref="A24:D25"/>
    <mergeCell ref="A13:B13"/>
    <mergeCell ref="A23:D23"/>
    <mergeCell ref="A36:G38"/>
    <mergeCell ref="A1:G5"/>
    <mergeCell ref="A6:G6"/>
    <mergeCell ref="A7:G7"/>
    <mergeCell ref="B9:G9"/>
    <mergeCell ref="B10:G10"/>
    <mergeCell ref="B11:G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MODELO PROPOSTA</vt:lpstr>
      <vt:lpstr>PLANILHA SINTÉTICA</vt:lpstr>
      <vt:lpstr>PLANILHA ANALÍTICA</vt:lpstr>
      <vt:lpstr>CRONOGRAMA</vt:lpstr>
      <vt:lpstr>BDI REFERENCIAL</vt:lpstr>
      <vt:lpstr>BDI DIFERENCIADO</vt:lpstr>
      <vt:lpstr>'MODELO PROPOSTA'!Area_de_impressao</vt:lpstr>
    </vt:vector>
  </TitlesOfParts>
  <Company>Conselho Regional de Enfermagem de São Paulo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vivianev</dc:creator>
  <cp:lastModifiedBy>Patrícia Vitorino Donha</cp:lastModifiedBy>
  <cp:lastPrinted>2021-10-07T13:59:10Z</cp:lastPrinted>
  <dcterms:created xsi:type="dcterms:W3CDTF">2019-08-13T21:45:30Z</dcterms:created>
  <dcterms:modified xsi:type="dcterms:W3CDTF">2021-11-17T16:41:21Z</dcterms:modified>
</cp:coreProperties>
</file>