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citacoes e Contratacoes\Pregao Eletronico\2021\11 - PA 2020-3459 - Jardinagem Sede e Educação\"/>
    </mc:Choice>
  </mc:AlternateContent>
  <xr:revisionPtr revIDLastSave="0" documentId="8_{4BE339B4-74F3-4E19-9A19-9AE138DE9E20}" xr6:coauthVersionLast="47" xr6:coauthVersionMax="47" xr10:uidLastSave="{00000000-0000-0000-0000-000000000000}"/>
  <bookViews>
    <workbookView xWindow="-120" yWindow="-120" windowWidth="24240" windowHeight="13140"/>
  </bookViews>
  <sheets>
    <sheet name="Planilha_de_custos-Jardinagem" sheetId="1" r:id="rId1"/>
    <sheet name="BDI" sheetId="2" r:id="rId2"/>
  </sheets>
  <definedNames>
    <definedName name="_xlnm.Print_Area" localSheetId="0">'Planilha_de_custos-Jardinagem'!$B$1:$I$28</definedName>
  </definedNames>
  <calcPr calcId="181029" fullCalcOnLoad="1"/>
  <fileRecoveryPr repairLoad="1"/>
</workbook>
</file>

<file path=xl/calcChain.xml><?xml version="1.0" encoding="utf-8"?>
<calcChain xmlns="http://schemas.openxmlformats.org/spreadsheetml/2006/main">
  <c r="C13" i="2" l="1"/>
  <c r="G8" i="1" s="1"/>
  <c r="C28" i="2"/>
  <c r="I14" i="1"/>
  <c r="H15" i="1" s="1"/>
  <c r="I19" i="1" s="1"/>
  <c r="I13" i="1"/>
  <c r="H6" i="1"/>
  <c r="H5" i="1"/>
  <c r="H7" i="1" s="1"/>
  <c r="H8" i="1" l="1"/>
  <c r="H9" i="1" s="1"/>
  <c r="G18" i="1" s="1"/>
  <c r="I18" i="1" s="1"/>
  <c r="H20" i="1" s="1"/>
</calcChain>
</file>

<file path=xl/sharedStrings.xml><?xml version="1.0" encoding="utf-8"?>
<sst xmlns="http://schemas.openxmlformats.org/spreadsheetml/2006/main" count="55" uniqueCount="45">
  <si>
    <t xml:space="preserve">A – PARCELA  FIXA – MÃO DE OBRA </t>
  </si>
  <si>
    <t>ITEM</t>
  </si>
  <si>
    <t>CÓDIGO SINAPI</t>
  </si>
  <si>
    <t>UNIDADE DE MEDIDA</t>
  </si>
  <si>
    <t>HORA TÉCNICA (INFORMAR CUSTO HORA)</t>
  </si>
  <si>
    <t>TOTAL DE HORAS (MANTER FIXO)</t>
  </si>
  <si>
    <t xml:space="preserve">CUSTO ESTIMADO MENSAL </t>
  </si>
  <si>
    <r>
      <t xml:space="preserve">Jardineiro </t>
    </r>
    <r>
      <rPr>
        <sz val="10"/>
        <color rgb="FF000000"/>
        <rFont val="Calibri  "/>
      </rPr>
      <t>(com encargos complementares)</t>
    </r>
  </si>
  <si>
    <t>HORA</t>
  </si>
  <si>
    <r>
      <t xml:space="preserve">Engenheiro  Agrônomo </t>
    </r>
    <r>
      <rPr>
        <sz val="10"/>
        <color rgb="FF000000"/>
        <rFont val="Calibri  "/>
      </rPr>
      <t>(com encargos  complementares)</t>
    </r>
  </si>
  <si>
    <t>SUBTOTAL (MÃO DE OBRA)</t>
  </si>
  <si>
    <t xml:space="preserve">% BDI </t>
  </si>
  <si>
    <t>VALOR MENSAL ESTIMADO</t>
  </si>
  <si>
    <r>
      <t xml:space="preserve"> B – PARCELA VARIÁVEL – INSUMOS   </t>
    </r>
    <r>
      <rPr>
        <sz val="10"/>
        <color rgb="FF000000"/>
        <rFont val="Calibri  "/>
      </rPr>
      <t>(PAGOS SOB DEMANDA/MEDIANTE CONSUMO)</t>
    </r>
  </si>
  <si>
    <t xml:space="preserve">INSUMOS </t>
  </si>
  <si>
    <t>RESERVA ANUAL (VALOR TOTAL)</t>
  </si>
  <si>
    <t xml:space="preserve">DESCONTO OFERTADO (%) </t>
  </si>
  <si>
    <t>RESERVA ANUAL (APÓS O DESCONTO)</t>
  </si>
  <si>
    <t>% BDI</t>
  </si>
  <si>
    <t>VALOR DO BDI</t>
  </si>
  <si>
    <t xml:space="preserve">VALOR ANUAL ESTIMADO </t>
  </si>
  <si>
    <t>COMPOSIÇÃO (PARCELA FIXA + PARCELA VARIÁVEL)</t>
  </si>
  <si>
    <t>A</t>
  </si>
  <si>
    <t>Parcela fixa -  Mão de Obra (Jardineiro + Engenheiro Agrônomo)</t>
  </si>
  <si>
    <t xml:space="preserve">TOTAL MENSAL </t>
  </si>
  <si>
    <t>TOTAL ANUAL  
(12 MESES)</t>
  </si>
  <si>
    <t>B</t>
  </si>
  <si>
    <t>Parcela variável – Insumos (pagos sob demanda/mediante consumo) + BDI</t>
  </si>
  <si>
    <t>VALOR ANUAL ESTIMADO (12 MESES)</t>
  </si>
  <si>
    <t xml:space="preserve">VALOR TOTAL ANUAL ESTIMADO PARA O CONTRATO </t>
  </si>
  <si>
    <t xml:space="preserve">OBSERVAÇÃO PARA O LICITANTE: CAMPOS EDITÁVEIS EM AMARELO. </t>
  </si>
  <si>
    <t>BDI - BENEFICIOS E DESPESAS INDIRETAS - MDO</t>
  </si>
  <si>
    <r>
      <rPr>
        <b/>
        <sz val="10"/>
        <color rgb="FF000000"/>
        <rFont val="Calibri  "/>
      </rPr>
      <t>OBSERVAÇÕES</t>
    </r>
    <r>
      <rPr>
        <b/>
        <sz val="10"/>
        <color rgb="FF000000"/>
        <rFont val="Calibri  "/>
      </rPr>
      <t xml:space="preserve">
</t>
    </r>
    <r>
      <rPr>
        <sz val="10"/>
        <color rgb="FF000000"/>
        <rFont val="Calibri  "/>
      </rPr>
      <t xml:space="preserve">
</t>
    </r>
    <r>
      <rPr>
        <b/>
        <sz val="10"/>
        <color rgb="FF000000"/>
        <rFont val="Calibri  "/>
      </rPr>
      <t xml:space="preserve">Despesas Financeiras - </t>
    </r>
    <r>
      <rPr>
        <sz val="10"/>
        <color rgb="FF000000"/>
        <rFont val="Calibri  "/>
      </rPr>
      <t xml:space="preserve">Conforme Lei 4.320/1964, arts. 62 e 63, salvo casos excepcionais, as entidades contratantes só podem legalmente pagar pelos serviços após sua efetiva realização nos contratos de construção de obras públicas. Deste modo, a contratada adquire os insumos e realiza os serviços com seus próprios recursos, e recebe pelos serviços em até 30 dias após a medição, conforme estabelece a Lei n. 8.883/1994. Ocorre, com isso, uma defasagem entre o momento do desembolso e o momento do efetivo recebimento, o que acarreta perda monetária.  Sendo a Selic a taxa oficial de juros definida pelo Comitê de Política Monetária do Banco Central, considera-se adequada a sua utilização para a definição de um patamar para remunerar as despesas financeiras, adotando-se o percentual de 1,11% relativo à média mensal dos últimos doze meses, 1,88% (ver: https://www.gov.br/receitafederal/pt-br/assuntos/orientacao-tributaria/pagamentos-e-parcelamentos/taxa-de-juros-selic#Selicmensalmente)
</t>
    </r>
    <r>
      <rPr>
        <b/>
        <sz val="10"/>
        <color rgb="FF000000"/>
        <rFont val="Calibri  "/>
      </rPr>
      <t xml:space="preserve">Impostos </t>
    </r>
    <r>
      <rPr>
        <sz val="10"/>
        <color rgb="FF000000"/>
        <rFont val="Calibri  "/>
      </rPr>
      <t xml:space="preserve">- I Para as alíquotas do PIS e COFINS foi considerado o regime de incidência cumulativa, com base no art. 8º da Lei n. 10.637/2002 e art. 10º da n. Lei 10.833/2003 (alterada pela Lei 13.043/2014), que apontam as pessoas jurídicas e receitas que permanecem sujeitas ao regime cumulativo, dentre elas, as receitas decorrentes da execução por administração, empreitada ou subempreitada de obras de construção civil (Lei n. 12.375/2010). Assim, as obras de construção civil contribuem para o PIS e a COFINS utilizando as alíquotas de contribuição de 0,65% e 3,00% do faturamento bruto, respectivamente. 
PIS Conforme exposto acima e dado pela tabela de BDI para construção de edifícios, dada pelo Acórdão nº 2622/2013, considera-se o valor de 0,65% para o PIS. Para a alíquota do ISS, considerado o percentual de 5% para serviços de jardinagem PJ no município de São Paulo e 'zerada' para o BDI de Materiais e Insumos, considerando que não há cobrança do tributo por sobre o fornecimento de materiais. </t>
    </r>
  </si>
  <si>
    <t>Administração Central</t>
  </si>
  <si>
    <t>Seguros e Garantias</t>
  </si>
  <si>
    <t>Despesas Financeiras</t>
  </si>
  <si>
    <t>Riscos e Imprevistos</t>
  </si>
  <si>
    <t>Lucro Bruto</t>
  </si>
  <si>
    <t>ISS</t>
  </si>
  <si>
    <t>PIS</t>
  </si>
  <si>
    <t>COFINS</t>
  </si>
  <si>
    <r>
      <rPr>
        <b/>
        <sz val="9"/>
        <color rgb="FF000000"/>
        <rFont val="Calibri  "/>
      </rPr>
      <t>REFERÊNCIAS: 2º QUARTIL - CONSTRUÇÃO DE EDIFÍCIOS - ACÓRDÃO 2622/2013 - TCU - PLENÁRI</t>
    </r>
    <r>
      <rPr>
        <b/>
        <sz val="10"/>
        <color rgb="FF000000"/>
        <rFont val="Calibri  "/>
      </rPr>
      <t>O</t>
    </r>
  </si>
  <si>
    <t>BDI - BENEFICIOS E DESPESAS INDIRETAS - MATERIAIS E INSUMOS</t>
  </si>
  <si>
    <t>REFERÊNCIAS: 1º QUARTIL - MATERIAIS - ACÓRDÃO 2622/2013 - TCU - PLENÁRIO</t>
  </si>
  <si>
    <t>PLANILHA DE CUSTOS E FORMAÇÃO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</si>
</sst>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R$-416]#,##0.00"/>
    <numFmt numFmtId="165" formatCode="#,##0.00&quot; &quot;;&quot;(&quot;#,##0.00&quot;)&quot;;&quot;-&quot;#&quot; &quot;;@&quot; &quot;"/>
    <numFmt numFmtId="166" formatCode="[$R$-416]&quot; &quot;#,##0.00;[Red][$R$-416]&quot; &quot;#,##0.00"/>
    <numFmt numFmtId="167" formatCode="[$R$-416]&quot; &quot;#,##0.00;[Red]&quot;-&quot;[$R$-416]&quot; &quot;#,##0.00"/>
    <numFmt numFmtId="168" formatCode="&quot; &quot;[$R$-416]#,##0.00&quot; &quot;;&quot;-&quot;[$R$-416]#,##0.00&quot; &quot;;&quot; &quot;[$R$-416]&quot;-&quot;00&quot; &quot;;&quot; &quot;@&quot; &quot;"/>
    <numFmt numFmtId="169" formatCode="&quot; &quot;[$R$-416]&quot; &quot;#,##0.00&quot; &quot;;&quot;-&quot;[$R$-416]&quot; &quot;#,##0.00&quot; &quot;;&quot; &quot;[$R$-416]&quot; -&quot;00&quot; &quot;;&quot; &quot;@&quot; &quot;"/>
    <numFmt numFmtId="170" formatCode="&quot; &quot;#,##0.00&quot; &quot;;&quot;-&quot;#,##0.00&quot; &quot;;&quot; -&quot;00&quot; &quot;;&quot; &quot;@&quot; &quot;"/>
  </numFmts>
  <fonts count="13">
    <font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FF0000"/>
      <name val="Geneva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Arial"/>
      <family val="2"/>
    </font>
    <font>
      <sz val="10"/>
      <color rgb="FF000000"/>
      <name val="Calibri  "/>
    </font>
    <font>
      <b/>
      <sz val="10"/>
      <color rgb="FF000000"/>
      <name val="Calibri  "/>
    </font>
    <font>
      <b/>
      <sz val="10"/>
      <color rgb="FFFF0000"/>
      <name val="Calibri  "/>
    </font>
    <font>
      <sz val="11"/>
      <color rgb="FF000000"/>
      <name val="Calibri  "/>
    </font>
    <font>
      <b/>
      <sz val="11"/>
      <color rgb="FF000000"/>
      <name val="Calibri  "/>
    </font>
    <font>
      <b/>
      <sz val="9"/>
      <color rgb="FF000000"/>
      <name val="Calibri  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6E0B4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  <xf numFmtId="165" fontId="3" fillId="0" borderId="0" applyBorder="0" applyProtection="0"/>
    <xf numFmtId="9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9" fontId="1" fillId="0" borderId="0" applyFont="0" applyFill="0" applyBorder="0" applyAlignment="0" applyProtection="0"/>
    <xf numFmtId="0" fontId="6" fillId="0" borderId="0" applyNumberFormat="0" applyBorder="0" applyProtection="0"/>
    <xf numFmtId="167" fontId="6" fillId="0" borderId="0" applyBorder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Protection="1"/>
    <xf numFmtId="166" fontId="7" fillId="0" borderId="0" xfId="0" applyNumberFormat="1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167" fontId="7" fillId="0" borderId="3" xfId="0" applyNumberFormat="1" applyFont="1" applyFill="1" applyBorder="1" applyAlignment="1" applyProtection="1">
      <alignment horizontal="center" vertical="center"/>
    </xf>
    <xf numFmtId="167" fontId="7" fillId="0" borderId="5" xfId="0" applyNumberFormat="1" applyFont="1" applyBorder="1" applyAlignment="1" applyProtection="1">
      <alignment horizontal="center" vertical="center"/>
    </xf>
    <xf numFmtId="167" fontId="7" fillId="0" borderId="7" xfId="0" applyNumberFormat="1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11" fillId="6" borderId="2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0" fontId="11" fillId="0" borderId="1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10" fontId="11" fillId="0" borderId="1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10" fontId="11" fillId="7" borderId="4" xfId="0" applyNumberFormat="1" applyFont="1" applyFill="1" applyBorder="1" applyAlignment="1" applyProtection="1">
      <alignment horizontal="center" vertical="center"/>
      <protection locked="0"/>
    </xf>
    <xf numFmtId="10" fontId="11" fillId="8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1" xfId="17" applyFont="1" applyFill="1" applyBorder="1" applyAlignment="1" applyProtection="1">
      <alignment horizontal="center" vertical="center"/>
    </xf>
    <xf numFmtId="0" fontId="8" fillId="3" borderId="1" xfId="17" applyFont="1" applyFill="1" applyBorder="1" applyAlignment="1" applyProtection="1">
      <alignment horizontal="center" vertical="center" wrapText="1"/>
    </xf>
    <xf numFmtId="0" fontId="8" fillId="3" borderId="2" xfId="17" applyFont="1" applyFill="1" applyBorder="1" applyAlignment="1" applyProtection="1">
      <alignment horizontal="center" vertical="center" wrapText="1"/>
    </xf>
    <xf numFmtId="0" fontId="8" fillId="3" borderId="1" xfId="17" applyFont="1" applyFill="1" applyBorder="1" applyAlignment="1" applyProtection="1">
      <alignment horizontal="center" vertical="center" wrapText="1"/>
    </xf>
    <xf numFmtId="9" fontId="7" fillId="0" borderId="0" xfId="8" applyFont="1" applyFill="1" applyAlignment="1" applyProtection="1">
      <alignment vertical="center"/>
    </xf>
    <xf numFmtId="0" fontId="8" fillId="0" borderId="1" xfId="17" applyFont="1" applyFill="1" applyBorder="1" applyAlignment="1" applyProtection="1">
      <alignment horizontal="center" vertical="center"/>
    </xf>
    <xf numFmtId="0" fontId="7" fillId="0" borderId="1" xfId="17" applyFont="1" applyFill="1" applyBorder="1" applyAlignment="1" applyProtection="1">
      <alignment horizontal="center" vertical="center"/>
    </xf>
    <xf numFmtId="0" fontId="7" fillId="0" borderId="3" xfId="17" applyFont="1" applyFill="1" applyBorder="1" applyAlignment="1" applyProtection="1">
      <alignment horizontal="center" vertical="center"/>
    </xf>
    <xf numFmtId="0" fontId="7" fillId="5" borderId="5" xfId="17" applyFont="1" applyFill="1" applyBorder="1" applyAlignment="1" applyProtection="1">
      <alignment horizontal="center" vertical="center"/>
    </xf>
    <xf numFmtId="167" fontId="7" fillId="0" borderId="1" xfId="17" applyNumberFormat="1" applyFont="1" applyFill="1" applyBorder="1" applyAlignment="1" applyProtection="1">
      <alignment horizontal="center" vertical="center"/>
    </xf>
    <xf numFmtId="165" fontId="7" fillId="0" borderId="0" xfId="7" applyFont="1" applyFill="1" applyAlignment="1" applyProtection="1">
      <alignment vertical="center"/>
    </xf>
    <xf numFmtId="10" fontId="7" fillId="0" borderId="0" xfId="8" applyNumberFormat="1" applyFont="1" applyFill="1" applyAlignment="1" applyProtection="1">
      <alignment vertical="center"/>
    </xf>
    <xf numFmtId="0" fontId="7" fillId="5" borderId="7" xfId="17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8" fillId="5" borderId="8" xfId="17" applyFont="1" applyFill="1" applyBorder="1" applyAlignment="1" applyProtection="1">
      <alignment horizontal="center" vertical="center"/>
    </xf>
    <xf numFmtId="167" fontId="7" fillId="0" borderId="9" xfId="17" applyNumberFormat="1" applyFont="1" applyFill="1" applyBorder="1" applyAlignment="1" applyProtection="1">
      <alignment horizontal="center" vertical="center"/>
    </xf>
    <xf numFmtId="0" fontId="8" fillId="0" borderId="10" xfId="17" applyFont="1" applyFill="1" applyBorder="1" applyAlignment="1" applyProtection="1">
      <alignment horizontal="center" vertical="center"/>
    </xf>
    <xf numFmtId="10" fontId="8" fillId="4" borderId="11" xfId="1" applyNumberFormat="1" applyFont="1" applyFill="1" applyBorder="1" applyAlignment="1" applyProtection="1">
      <alignment horizontal="center" vertical="center"/>
    </xf>
    <xf numFmtId="167" fontId="7" fillId="0" borderId="12" xfId="17" applyNumberFormat="1" applyFont="1" applyFill="1" applyBorder="1" applyAlignment="1" applyProtection="1">
      <alignment horizontal="center" vertical="center"/>
    </xf>
    <xf numFmtId="0" fontId="8" fillId="5" borderId="10" xfId="17" applyFont="1" applyFill="1" applyBorder="1" applyAlignment="1" applyProtection="1">
      <alignment horizontal="center" vertical="center"/>
    </xf>
    <xf numFmtId="167" fontId="8" fillId="3" borderId="1" xfId="17" applyNumberFormat="1" applyFont="1" applyFill="1" applyBorder="1" applyAlignment="1" applyProtection="1">
      <alignment horizontal="center" vertical="center"/>
    </xf>
    <xf numFmtId="0" fontId="0" fillId="0" borderId="13" xfId="0" applyFill="1" applyBorder="1" applyProtection="1"/>
    <xf numFmtId="0" fontId="8" fillId="0" borderId="14" xfId="17" applyFont="1" applyFill="1" applyBorder="1" applyAlignment="1" applyProtection="1">
      <alignment horizontal="center" vertical="center"/>
    </xf>
    <xf numFmtId="0" fontId="8" fillId="5" borderId="8" xfId="17" applyFont="1" applyFill="1" applyBorder="1" applyAlignment="1" applyProtection="1">
      <alignment horizontal="center" vertical="center" wrapText="1"/>
    </xf>
    <xf numFmtId="164" fontId="7" fillId="0" borderId="5" xfId="7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8" fillId="3" borderId="13" xfId="17" applyFont="1" applyFill="1" applyBorder="1" applyAlignment="1" applyProtection="1">
      <alignment horizontal="center" vertical="center" wrapText="1"/>
    </xf>
    <xf numFmtId="10" fontId="8" fillId="4" borderId="4" xfId="1" applyNumberFormat="1" applyFont="1" applyFill="1" applyBorder="1" applyAlignment="1" applyProtection="1">
      <alignment horizontal="center" vertical="center"/>
    </xf>
    <xf numFmtId="167" fontId="8" fillId="3" borderId="10" xfId="17" applyNumberFormat="1" applyFont="1" applyFill="1" applyBorder="1" applyAlignment="1" applyProtection="1">
      <alignment horizontal="center" vertical="center"/>
    </xf>
    <xf numFmtId="0" fontId="8" fillId="3" borderId="8" xfId="17" applyFont="1" applyFill="1" applyBorder="1" applyAlignment="1" applyProtection="1">
      <alignment horizontal="center" vertical="center" wrapText="1"/>
    </xf>
    <xf numFmtId="0" fontId="8" fillId="3" borderId="16" xfId="17" applyFont="1" applyFill="1" applyBorder="1" applyAlignment="1" applyProtection="1">
      <alignment horizontal="center" vertical="center" wrapText="1"/>
    </xf>
    <xf numFmtId="0" fontId="8" fillId="5" borderId="15" xfId="17" applyFont="1" applyFill="1" applyBorder="1" applyAlignment="1" applyProtection="1">
      <alignment horizontal="center" vertical="center"/>
    </xf>
    <xf numFmtId="167" fontId="8" fillId="0" borderId="8" xfId="17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4" fontId="8" fillId="4" borderId="4" xfId="7" applyNumberFormat="1" applyFont="1" applyFill="1" applyBorder="1" applyAlignment="1" applyProtection="1">
      <alignment horizontal="center" vertical="center"/>
      <protection locked="0"/>
    </xf>
    <xf numFmtId="164" fontId="8" fillId="4" borderId="6" xfId="7" applyNumberFormat="1" applyFont="1" applyFill="1" applyBorder="1" applyAlignment="1" applyProtection="1">
      <alignment horizontal="center" vertical="center"/>
      <protection locked="0"/>
    </xf>
    <xf numFmtId="10" fontId="8" fillId="4" borderId="4" xfId="1" applyNumberFormat="1" applyFont="1" applyFill="1" applyBorder="1" applyAlignment="1" applyProtection="1">
      <alignment horizontal="center" vertical="center"/>
      <protection locked="0"/>
    </xf>
  </cellXfs>
  <cellStyles count="25">
    <cellStyle name="Cancel" xfId="2"/>
    <cellStyle name="Cancel 2" xfId="3"/>
    <cellStyle name="Cancel 2 2" xfId="4"/>
    <cellStyle name="Cancel 4" xfId="5"/>
    <cellStyle name="Excel_BuiltIn_Comma" xfId="6"/>
    <cellStyle name="Excel_BuiltIn_Currency" xfId="7"/>
    <cellStyle name="Excel_BuiltIn_Percent" xfId="8"/>
    <cellStyle name="Heading" xfId="9"/>
    <cellStyle name="Heading1" xfId="10"/>
    <cellStyle name="Moeda 2" xfId="11"/>
    <cellStyle name="Moeda 3" xfId="12"/>
    <cellStyle name="Normal" xfId="0" builtinId="0" customBuiltin="1"/>
    <cellStyle name="Normal 2" xfId="13"/>
    <cellStyle name="Normal 2 2 2" xfId="14"/>
    <cellStyle name="Normal 3" xfId="15"/>
    <cellStyle name="Normal 6" xfId="16"/>
    <cellStyle name="Normal_Planilha" xfId="17"/>
    <cellStyle name="Porcentagem" xfId="1" builtinId="5" customBuiltin="1"/>
    <cellStyle name="Porcentagem 2" xfId="18"/>
    <cellStyle name="Result" xfId="19"/>
    <cellStyle name="Result2" xfId="20"/>
    <cellStyle name="Separador de milhares 2" xfId="21"/>
    <cellStyle name="Separador de milhares 2 2" xfId="22"/>
    <cellStyle name="Separador de milhares 3" xfId="23"/>
    <cellStyle name="Vírgula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X28"/>
  <sheetViews>
    <sheetView tabSelected="1" workbookViewId="0">
      <selection activeCell="F5" sqref="F5"/>
    </sheetView>
  </sheetViews>
  <sheetFormatPr defaultRowHeight="20.100000000000001" customHeight="1"/>
  <cols>
    <col min="1" max="1" width="3.5" style="1" customWidth="1"/>
    <col min="2" max="2" width="3.375" style="2" customWidth="1"/>
    <col min="3" max="3" width="46.375" style="2" customWidth="1"/>
    <col min="4" max="4" width="15.75" style="2" customWidth="1"/>
    <col min="5" max="5" width="12.5" style="2" customWidth="1"/>
    <col min="6" max="6" width="23.25" style="2" customWidth="1"/>
    <col min="7" max="7" width="12" style="2" customWidth="1"/>
    <col min="8" max="8" width="21.75" style="2" customWidth="1"/>
    <col min="9" max="9" width="13" style="2" customWidth="1"/>
    <col min="10" max="10" width="3.625" style="2" customWidth="1"/>
    <col min="11" max="11" width="13.25" style="2" customWidth="1"/>
    <col min="12" max="257" width="8.5" style="2" customWidth="1"/>
    <col min="258" max="1025" width="8.5" style="1" customWidth="1"/>
    <col min="1026" max="1026" width="9" style="1" customWidth="1"/>
    <col min="1027" max="16384" width="9" style="1"/>
  </cols>
  <sheetData>
    <row r="1" spans="2:258" s="3" customFormat="1" ht="20.100000000000001" customHeight="1">
      <c r="B1" s="9" t="s">
        <v>44</v>
      </c>
      <c r="C1" s="9"/>
      <c r="D1" s="9"/>
      <c r="E1" s="9"/>
      <c r="F1" s="9"/>
      <c r="G1" s="9"/>
      <c r="H1" s="9"/>
      <c r="I1" s="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1"/>
    </row>
    <row r="3" spans="2:258" s="3" customFormat="1" ht="19.5" customHeight="1">
      <c r="B3" s="9" t="s">
        <v>0</v>
      </c>
      <c r="C3" s="9"/>
      <c r="D3" s="9"/>
      <c r="E3" s="9"/>
      <c r="F3" s="9"/>
      <c r="G3" s="9"/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1"/>
    </row>
    <row r="4" spans="2:258" s="3" customFormat="1" ht="67.5" customHeight="1" thickBot="1">
      <c r="B4" s="29" t="s">
        <v>1</v>
      </c>
      <c r="C4" s="29"/>
      <c r="D4" s="30" t="s">
        <v>2</v>
      </c>
      <c r="E4" s="30" t="s">
        <v>3</v>
      </c>
      <c r="F4" s="31" t="s">
        <v>4</v>
      </c>
      <c r="G4" s="30" t="s">
        <v>5</v>
      </c>
      <c r="H4" s="32" t="s">
        <v>6</v>
      </c>
      <c r="I4" s="32"/>
      <c r="J4" s="3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1"/>
    </row>
    <row r="5" spans="2:258" s="3" customFormat="1" ht="20.100000000000001" customHeight="1" thickBot="1">
      <c r="B5" s="34">
        <v>1</v>
      </c>
      <c r="C5" s="34" t="s">
        <v>7</v>
      </c>
      <c r="D5" s="35">
        <v>88441</v>
      </c>
      <c r="E5" s="36" t="s">
        <v>8</v>
      </c>
      <c r="F5" s="63">
        <v>23.64</v>
      </c>
      <c r="G5" s="37">
        <v>96</v>
      </c>
      <c r="H5" s="38">
        <f>G5*F5</f>
        <v>2269.44</v>
      </c>
      <c r="I5" s="38"/>
      <c r="J5" s="33"/>
      <c r="K5" s="39"/>
      <c r="L5" s="4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1"/>
    </row>
    <row r="6" spans="2:258" s="3" customFormat="1" ht="20.100000000000001" customHeight="1" thickBot="1">
      <c r="B6" s="34">
        <v>2</v>
      </c>
      <c r="C6" s="34" t="s">
        <v>9</v>
      </c>
      <c r="D6" s="35">
        <v>90777</v>
      </c>
      <c r="E6" s="36" t="s">
        <v>8</v>
      </c>
      <c r="F6" s="64">
        <v>94.07</v>
      </c>
      <c r="G6" s="41">
        <v>4</v>
      </c>
      <c r="H6" s="38">
        <f>G6*F6</f>
        <v>376.28</v>
      </c>
      <c r="I6" s="38"/>
      <c r="J6" s="3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1"/>
    </row>
    <row r="7" spans="2:258" s="3" customFormat="1" ht="20.100000000000001" customHeight="1" thickBot="1">
      <c r="B7" s="42"/>
      <c r="C7" s="42"/>
      <c r="D7" s="42"/>
      <c r="E7" s="42"/>
      <c r="F7" s="43" t="s">
        <v>10</v>
      </c>
      <c r="G7" s="43"/>
      <c r="H7" s="44">
        <f>H5+H6</f>
        <v>2645.7200000000003</v>
      </c>
      <c r="I7" s="44"/>
      <c r="J7" s="3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1"/>
    </row>
    <row r="8" spans="2:258" s="3" customFormat="1" ht="20.100000000000001" customHeight="1" thickBot="1">
      <c r="B8" s="42"/>
      <c r="C8" s="42"/>
      <c r="D8" s="42"/>
      <c r="E8" s="42"/>
      <c r="F8" s="45" t="s">
        <v>11</v>
      </c>
      <c r="G8" s="46">
        <f>BDI!C13</f>
        <v>0.2669141020689656</v>
      </c>
      <c r="H8" s="47">
        <f>G8*(H7)</f>
        <v>706.17997812590374</v>
      </c>
      <c r="I8" s="47"/>
      <c r="J8" s="33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1"/>
    </row>
    <row r="9" spans="2:258" s="3" customFormat="1" ht="20.100000000000001" customHeight="1">
      <c r="B9" s="48" t="s">
        <v>12</v>
      </c>
      <c r="C9" s="48"/>
      <c r="D9" s="48"/>
      <c r="E9" s="48"/>
      <c r="F9" s="48"/>
      <c r="G9" s="48"/>
      <c r="H9" s="49">
        <f>SUM(H7:I8)</f>
        <v>3351.899978125904</v>
      </c>
      <c r="I9" s="49"/>
      <c r="J9" s="3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1"/>
    </row>
    <row r="10" spans="2:258" s="3" customFormat="1" ht="20.100000000000001" customHeight="1">
      <c r="B10" s="50"/>
      <c r="C10" s="50"/>
      <c r="D10" s="50"/>
      <c r="E10" s="50"/>
      <c r="F10" s="50"/>
      <c r="G10" s="50"/>
      <c r="H10" s="50"/>
      <c r="I10" s="50"/>
      <c r="J10" s="33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1"/>
    </row>
    <row r="11" spans="2:258" s="3" customFormat="1" ht="20.100000000000001" customHeight="1" thickBot="1">
      <c r="B11" s="10" t="s">
        <v>13</v>
      </c>
      <c r="C11" s="10"/>
      <c r="D11" s="10"/>
      <c r="E11" s="10"/>
      <c r="F11" s="10"/>
      <c r="G11" s="10"/>
      <c r="H11" s="10"/>
      <c r="I11" s="1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1"/>
    </row>
    <row r="12" spans="2:258" s="3" customFormat="1" ht="30" customHeight="1" thickBot="1">
      <c r="B12" s="34">
        <v>3</v>
      </c>
      <c r="C12" s="51" t="s">
        <v>14</v>
      </c>
      <c r="D12" s="51"/>
      <c r="E12" s="51"/>
      <c r="F12" s="51"/>
      <c r="G12" s="51"/>
      <c r="H12" s="52" t="s">
        <v>15</v>
      </c>
      <c r="I12" s="53">
        <v>17580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1"/>
    </row>
    <row r="13" spans="2:258" s="3" customFormat="1" ht="30" customHeight="1" thickBot="1">
      <c r="B13" s="54"/>
      <c r="C13" s="54"/>
      <c r="D13" s="54"/>
      <c r="E13" s="54"/>
      <c r="F13" s="55" t="s">
        <v>16</v>
      </c>
      <c r="G13" s="65">
        <v>0</v>
      </c>
      <c r="H13" s="52" t="s">
        <v>17</v>
      </c>
      <c r="I13" s="53">
        <f>I12-(I12*G13)</f>
        <v>17580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1"/>
    </row>
    <row r="14" spans="2:258" s="3" customFormat="1" ht="30" customHeight="1" thickBot="1">
      <c r="B14" s="54"/>
      <c r="C14" s="54"/>
      <c r="D14" s="54"/>
      <c r="E14" s="54"/>
      <c r="F14" s="55" t="s">
        <v>18</v>
      </c>
      <c r="G14" s="56">
        <v>0.1089</v>
      </c>
      <c r="H14" s="52" t="s">
        <v>19</v>
      </c>
      <c r="I14" s="53">
        <f>I13*G14</f>
        <v>1914.462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1"/>
    </row>
    <row r="15" spans="2:258" s="3" customFormat="1" ht="20.100000000000001" customHeight="1">
      <c r="B15" s="48" t="s">
        <v>20</v>
      </c>
      <c r="C15" s="48"/>
      <c r="D15" s="48"/>
      <c r="E15" s="48"/>
      <c r="F15" s="48"/>
      <c r="G15" s="48"/>
      <c r="H15" s="57">
        <f>SUM(I14+I13)</f>
        <v>19494.462</v>
      </c>
      <c r="I15" s="5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1"/>
    </row>
    <row r="16" spans="2:258" s="3" customFormat="1" ht="20.100000000000001" customHeight="1">
      <c r="B16" s="50"/>
      <c r="C16" s="50"/>
      <c r="D16" s="50"/>
      <c r="E16" s="50"/>
      <c r="F16" s="50"/>
      <c r="G16" s="50"/>
      <c r="H16" s="50"/>
      <c r="I16" s="50"/>
      <c r="J16" s="33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1"/>
    </row>
    <row r="17" spans="2:258" s="3" customFormat="1" ht="20.100000000000001" customHeight="1" thickBot="1">
      <c r="B17" s="10" t="s">
        <v>21</v>
      </c>
      <c r="C17" s="10"/>
      <c r="D17" s="10"/>
      <c r="E17" s="10"/>
      <c r="F17" s="10"/>
      <c r="G17" s="10"/>
      <c r="H17" s="10"/>
      <c r="I17" s="10"/>
      <c r="J17" s="33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1"/>
    </row>
    <row r="18" spans="2:258" s="3" customFormat="1" ht="30" customHeight="1" thickBot="1">
      <c r="B18" s="5" t="s">
        <v>22</v>
      </c>
      <c r="C18" s="11" t="s">
        <v>23</v>
      </c>
      <c r="D18" s="11"/>
      <c r="E18" s="11"/>
      <c r="F18" s="30" t="s">
        <v>24</v>
      </c>
      <c r="G18" s="6">
        <f>H9</f>
        <v>3351.899978125904</v>
      </c>
      <c r="H18" s="58" t="s">
        <v>25</v>
      </c>
      <c r="I18" s="7">
        <f>G18*12</f>
        <v>40222.799737510846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1"/>
    </row>
    <row r="19" spans="2:258" s="3" customFormat="1" ht="30" customHeight="1" thickBot="1">
      <c r="B19" s="5" t="s">
        <v>26</v>
      </c>
      <c r="C19" s="12" t="s">
        <v>27</v>
      </c>
      <c r="D19" s="12"/>
      <c r="E19" s="12"/>
      <c r="F19" s="12"/>
      <c r="G19" s="12"/>
      <c r="H19" s="59" t="s">
        <v>28</v>
      </c>
      <c r="I19" s="8">
        <f>H15</f>
        <v>19494.462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1"/>
    </row>
    <row r="20" spans="2:258" s="3" customFormat="1" ht="30" customHeight="1" thickBot="1">
      <c r="B20" s="60" t="s">
        <v>29</v>
      </c>
      <c r="C20" s="60"/>
      <c r="D20" s="60"/>
      <c r="E20" s="60"/>
      <c r="F20" s="60"/>
      <c r="G20" s="60"/>
      <c r="H20" s="61">
        <f>SUM(I18:I19)</f>
        <v>59717.261737510846</v>
      </c>
      <c r="I20" s="6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1"/>
    </row>
    <row r="22" spans="2:258" s="3" customFormat="1" ht="20.100000000000001" customHeight="1">
      <c r="B22" s="13" t="s">
        <v>30</v>
      </c>
      <c r="C22" s="13"/>
      <c r="D22" s="13"/>
      <c r="E22" s="13"/>
      <c r="F22" s="13"/>
      <c r="G22" s="13"/>
      <c r="H22" s="13"/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1"/>
    </row>
    <row r="26" spans="2:258" s="3" customFormat="1" ht="20.100000000000001" customHeight="1">
      <c r="B26" s="2"/>
      <c r="C26" s="62"/>
      <c r="D26" s="2"/>
      <c r="E26" s="2"/>
      <c r="F26" s="2"/>
      <c r="G26" s="62"/>
      <c r="H26" s="62"/>
      <c r="I26" s="6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1"/>
    </row>
    <row r="27" spans="2:258" s="3" customFormat="1" ht="20.100000000000001" customHeight="1">
      <c r="B27" s="2"/>
      <c r="C27" s="6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1"/>
    </row>
    <row r="28" spans="2:258" s="3" customFormat="1" ht="20.100000000000001" customHeight="1">
      <c r="B28" s="2"/>
      <c r="C28" s="6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1"/>
    </row>
  </sheetData>
  <sheetProtection algorithmName="SHA-512" hashValue="HNVBmtobCjiuqKZzI9zcoLMV23GTp5x5B87miLPDLlMmuo1XYkdqnSNASMolGphbJ2nIpqgvHRt2X/OJSiIKIA==" saltValue="h9BxpI7rpTbS8fvE+OD6Mw==" spinCount="100000" sheet="1" objects="1" scenarios="1" selectLockedCells="1"/>
  <mergeCells count="27">
    <mergeCell ref="B22:I22"/>
    <mergeCell ref="C26:C28"/>
    <mergeCell ref="G26:I26"/>
    <mergeCell ref="B16:I16"/>
    <mergeCell ref="B17:I17"/>
    <mergeCell ref="C18:E18"/>
    <mergeCell ref="C19:G19"/>
    <mergeCell ref="B20:G20"/>
    <mergeCell ref="H20:I20"/>
    <mergeCell ref="B10:I10"/>
    <mergeCell ref="B11:I11"/>
    <mergeCell ref="C12:G12"/>
    <mergeCell ref="B13:E14"/>
    <mergeCell ref="B15:G15"/>
    <mergeCell ref="H15:I15"/>
    <mergeCell ref="B7:E8"/>
    <mergeCell ref="F7:G7"/>
    <mergeCell ref="H7:I7"/>
    <mergeCell ref="H8:I8"/>
    <mergeCell ref="B9:G9"/>
    <mergeCell ref="H9:I9"/>
    <mergeCell ref="B1:I1"/>
    <mergeCell ref="B3:I3"/>
    <mergeCell ref="B4:C4"/>
    <mergeCell ref="H4:I4"/>
    <mergeCell ref="H5:I5"/>
    <mergeCell ref="H6:I6"/>
  </mergeCells>
  <printOptions horizontalCentered="1" verticalCentered="1"/>
  <pageMargins left="0.70000000000000007" right="0.70000000000000007" top="0.75" bottom="0.75" header="0.30000000000000004" footer="0.30000000000000004"/>
  <pageSetup paperSize="0" scale="75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workbookViewId="0">
      <selection activeCell="C27" sqref="C27"/>
    </sheetView>
  </sheetViews>
  <sheetFormatPr defaultRowHeight="14.25"/>
  <cols>
    <col min="1" max="1" width="9" style="18" customWidth="1"/>
    <col min="2" max="2" width="32.375" style="18" customWidth="1"/>
    <col min="3" max="3" width="46.25" style="18" customWidth="1"/>
    <col min="4" max="5" width="9" style="18" customWidth="1"/>
    <col min="6" max="6" width="63.25" style="18" customWidth="1"/>
    <col min="7" max="16384" width="9" style="18"/>
  </cols>
  <sheetData>
    <row r="3" spans="2:8" s="3" customFormat="1" ht="15" customHeight="1">
      <c r="B3" s="17" t="s">
        <v>31</v>
      </c>
      <c r="C3" s="17"/>
      <c r="D3" s="18"/>
      <c r="E3" s="18"/>
      <c r="F3" s="19" t="s">
        <v>32</v>
      </c>
      <c r="G3" s="18"/>
      <c r="H3" s="18"/>
    </row>
    <row r="4" spans="2:8" s="3" customFormat="1" ht="15" thickBot="1">
      <c r="B4" s="17"/>
      <c r="C4" s="20"/>
      <c r="D4" s="18"/>
      <c r="E4" s="18"/>
      <c r="F4" s="19"/>
      <c r="G4" s="18"/>
      <c r="H4" s="18"/>
    </row>
    <row r="5" spans="2:8" s="3" customFormat="1" ht="15" customHeight="1" thickBot="1">
      <c r="B5" s="21" t="s">
        <v>33</v>
      </c>
      <c r="C5" s="27">
        <v>0.04</v>
      </c>
      <c r="D5" s="18"/>
      <c r="E5" s="18"/>
      <c r="F5" s="19"/>
      <c r="G5" s="18"/>
      <c r="H5" s="18"/>
    </row>
    <row r="6" spans="2:8" s="3" customFormat="1" ht="15" customHeight="1" thickBot="1">
      <c r="B6" s="21" t="s">
        <v>34</v>
      </c>
      <c r="C6" s="27">
        <v>8.0000000000000002E-3</v>
      </c>
      <c r="D6" s="18"/>
      <c r="E6" s="18"/>
      <c r="F6" s="19"/>
      <c r="G6" s="18"/>
      <c r="H6" s="18"/>
    </row>
    <row r="7" spans="2:8" s="3" customFormat="1" ht="15" customHeight="1" thickBot="1">
      <c r="B7" s="21" t="s">
        <v>35</v>
      </c>
      <c r="C7" s="27">
        <v>1.8800000000000001E-2</v>
      </c>
      <c r="D7" s="18"/>
      <c r="E7" s="18"/>
      <c r="F7" s="19"/>
      <c r="G7" s="18"/>
      <c r="H7" s="18"/>
    </row>
    <row r="8" spans="2:8" s="3" customFormat="1" ht="15" customHeight="1" thickBot="1">
      <c r="B8" s="21" t="s">
        <v>36</v>
      </c>
      <c r="C8" s="27">
        <v>9.7000000000000003E-3</v>
      </c>
      <c r="D8" s="18"/>
      <c r="E8" s="18"/>
      <c r="F8" s="19"/>
      <c r="G8" s="18"/>
      <c r="H8" s="18"/>
    </row>
    <row r="9" spans="2:8" s="3" customFormat="1" ht="15" customHeight="1" thickBot="1">
      <c r="B9" s="21" t="s">
        <v>37</v>
      </c>
      <c r="C9" s="27">
        <v>7.3999999999999996E-2</v>
      </c>
      <c r="D9" s="18"/>
      <c r="E9" s="18"/>
      <c r="F9" s="19"/>
      <c r="G9" s="18"/>
      <c r="H9" s="18"/>
    </row>
    <row r="10" spans="2:8" s="3" customFormat="1" ht="15" customHeight="1" thickBot="1">
      <c r="B10" s="21" t="s">
        <v>38</v>
      </c>
      <c r="C10" s="28">
        <v>0.05</v>
      </c>
      <c r="D10" s="18"/>
      <c r="E10" s="18"/>
      <c r="F10" s="19"/>
      <c r="G10" s="18"/>
      <c r="H10" s="18"/>
    </row>
    <row r="11" spans="2:8" s="3" customFormat="1" ht="15" customHeight="1" thickBot="1">
      <c r="B11" s="21" t="s">
        <v>39</v>
      </c>
      <c r="C11" s="27">
        <v>6.4999999999999997E-3</v>
      </c>
      <c r="D11" s="18"/>
      <c r="E11" s="18"/>
      <c r="F11" s="19"/>
      <c r="G11" s="18"/>
      <c r="H11" s="18"/>
    </row>
    <row r="12" spans="2:8" s="3" customFormat="1" ht="15" customHeight="1" thickBot="1">
      <c r="B12" s="21" t="s">
        <v>40</v>
      </c>
      <c r="C12" s="27">
        <v>0.03</v>
      </c>
      <c r="D12" s="18"/>
      <c r="E12" s="18"/>
      <c r="F12" s="19"/>
      <c r="G12" s="18"/>
      <c r="H12" s="18"/>
    </row>
    <row r="13" spans="2:8" s="3" customFormat="1" ht="15" customHeight="1">
      <c r="B13" s="22"/>
      <c r="C13" s="23">
        <f>((1+C5+C6+C8)*(1+C7)*(1+C9)/(1-(C10+C11+C12))-1)</f>
        <v>0.2669141020689656</v>
      </c>
      <c r="D13" s="18"/>
      <c r="E13" s="18"/>
      <c r="F13" s="19"/>
      <c r="G13" s="18"/>
      <c r="H13" s="18"/>
    </row>
    <row r="14" spans="2:8" s="3" customFormat="1">
      <c r="B14" s="18"/>
      <c r="C14" s="18"/>
      <c r="D14" s="18"/>
      <c r="E14" s="18"/>
      <c r="F14" s="19"/>
      <c r="G14" s="18"/>
      <c r="H14" s="18"/>
    </row>
    <row r="15" spans="2:8" s="3" customFormat="1" ht="14.25" customHeight="1">
      <c r="B15" s="24" t="s">
        <v>41</v>
      </c>
      <c r="C15" s="24"/>
      <c r="D15" s="18"/>
      <c r="E15" s="18"/>
      <c r="F15" s="19"/>
      <c r="G15" s="18"/>
      <c r="H15" s="18"/>
    </row>
    <row r="16" spans="2:8" s="3" customFormat="1">
      <c r="B16" s="24"/>
      <c r="C16" s="24"/>
      <c r="D16" s="18"/>
      <c r="E16" s="18"/>
      <c r="F16" s="19"/>
      <c r="G16" s="18"/>
      <c r="H16" s="18"/>
    </row>
    <row r="17" spans="2:8" s="3" customFormat="1">
      <c r="B17" s="18"/>
      <c r="C17" s="18"/>
      <c r="D17" s="18"/>
      <c r="E17" s="18"/>
      <c r="F17" s="19"/>
      <c r="G17" s="18"/>
      <c r="H17" s="18"/>
    </row>
    <row r="18" spans="2:8" s="3" customFormat="1" ht="14.25" customHeight="1">
      <c r="B18" s="17" t="s">
        <v>42</v>
      </c>
      <c r="C18" s="17"/>
      <c r="D18" s="18"/>
      <c r="E18" s="18"/>
      <c r="F18" s="19"/>
      <c r="G18" s="18"/>
      <c r="H18" s="18"/>
    </row>
    <row r="19" spans="2:8" s="3" customFormat="1" ht="14.25" customHeight="1" thickBot="1">
      <c r="B19" s="17"/>
      <c r="C19" s="17"/>
      <c r="D19" s="18"/>
      <c r="E19" s="18"/>
      <c r="F19" s="19"/>
      <c r="G19" s="18"/>
      <c r="H19" s="18"/>
    </row>
    <row r="20" spans="2:8" s="3" customFormat="1" ht="15.75" thickBot="1">
      <c r="B20" s="22" t="s">
        <v>33</v>
      </c>
      <c r="C20" s="27">
        <v>1.4999999999999999E-2</v>
      </c>
      <c r="D20" s="18"/>
      <c r="E20" s="18"/>
      <c r="F20" s="19"/>
      <c r="G20" s="18"/>
      <c r="H20" s="18"/>
    </row>
    <row r="21" spans="2:8" s="3" customFormat="1" ht="15.75" thickBot="1">
      <c r="B21" s="22" t="s">
        <v>34</v>
      </c>
      <c r="C21" s="27">
        <v>3.0000000000000001E-3</v>
      </c>
      <c r="D21" s="18"/>
      <c r="E21" s="18"/>
      <c r="F21" s="19"/>
      <c r="G21" s="18"/>
      <c r="H21" s="18"/>
    </row>
    <row r="22" spans="2:8" s="3" customFormat="1" ht="15.75" thickBot="1">
      <c r="B22" s="22" t="s">
        <v>35</v>
      </c>
      <c r="C22" s="27">
        <v>8.5000000000000006E-3</v>
      </c>
      <c r="D22" s="18"/>
      <c r="E22" s="18"/>
      <c r="F22" s="19"/>
      <c r="G22" s="18"/>
      <c r="H22" s="18"/>
    </row>
    <row r="23" spans="2:8" s="3" customFormat="1" ht="15.75" thickBot="1">
      <c r="B23" s="22" t="s">
        <v>36</v>
      </c>
      <c r="C23" s="27">
        <v>5.5999999999999999E-3</v>
      </c>
      <c r="D23" s="18"/>
      <c r="E23" s="18"/>
      <c r="F23" s="19"/>
      <c r="G23" s="18"/>
      <c r="H23" s="18"/>
    </row>
    <row r="24" spans="2:8" s="3" customFormat="1" ht="15.75" thickBot="1">
      <c r="B24" s="22" t="s">
        <v>37</v>
      </c>
      <c r="C24" s="27">
        <v>3.5000000000000003E-2</v>
      </c>
      <c r="D24" s="18"/>
      <c r="E24" s="18"/>
      <c r="F24" s="19"/>
      <c r="G24" s="18"/>
      <c r="H24" s="18"/>
    </row>
    <row r="25" spans="2:8" s="3" customFormat="1" ht="15.75" thickBot="1">
      <c r="B25" s="22" t="s">
        <v>38</v>
      </c>
      <c r="C25" s="27">
        <v>0</v>
      </c>
      <c r="D25" s="18"/>
      <c r="E25" s="18"/>
      <c r="F25" s="19"/>
      <c r="G25" s="18"/>
      <c r="H25" s="18"/>
    </row>
    <row r="26" spans="2:8" s="3" customFormat="1" ht="15.75" thickBot="1">
      <c r="B26" s="22" t="s">
        <v>39</v>
      </c>
      <c r="C26" s="27">
        <v>6.4999999999999997E-3</v>
      </c>
      <c r="D26" s="18"/>
      <c r="E26" s="18"/>
      <c r="F26" s="19"/>
      <c r="G26" s="18"/>
      <c r="H26" s="18"/>
    </row>
    <row r="27" spans="2:8" s="3" customFormat="1" ht="15.75" thickBot="1">
      <c r="B27" s="22" t="s">
        <v>40</v>
      </c>
      <c r="C27" s="27">
        <v>0.03</v>
      </c>
      <c r="D27" s="18"/>
      <c r="E27" s="18"/>
      <c r="F27" s="19"/>
      <c r="G27" s="18"/>
      <c r="H27" s="18"/>
    </row>
    <row r="28" spans="2:8" s="3" customFormat="1" ht="15">
      <c r="B28" s="22"/>
      <c r="C28" s="25">
        <f>((1+C20+C21+C23)*(1+C22)*(1+C24)/(1-(C25+C26+C27))-1)</f>
        <v>0.10890619719771633</v>
      </c>
      <c r="D28" s="18"/>
      <c r="E28" s="18"/>
      <c r="F28" s="19"/>
      <c r="G28" s="18"/>
      <c r="H28" s="18"/>
    </row>
    <row r="29" spans="2:8" s="3" customFormat="1">
      <c r="B29" s="18"/>
      <c r="C29" s="18"/>
      <c r="D29" s="18"/>
      <c r="E29" s="18"/>
      <c r="F29" s="19"/>
      <c r="G29" s="18"/>
      <c r="H29" s="18"/>
    </row>
    <row r="30" spans="2:8" s="3" customFormat="1" ht="14.25" customHeight="1">
      <c r="B30" s="26" t="s">
        <v>43</v>
      </c>
      <c r="C30" s="26"/>
      <c r="D30" s="18"/>
      <c r="E30" s="18"/>
      <c r="F30" s="19"/>
      <c r="G30" s="18"/>
      <c r="H30" s="18"/>
    </row>
    <row r="31" spans="2:8" s="3" customFormat="1">
      <c r="B31" s="26"/>
      <c r="C31" s="26"/>
      <c r="D31" s="18"/>
      <c r="E31" s="18"/>
      <c r="F31" s="19"/>
      <c r="G31" s="18"/>
      <c r="H31" s="18"/>
    </row>
    <row r="33" spans="1:6">
      <c r="A33" s="14" t="s">
        <v>30</v>
      </c>
      <c r="B33" s="15"/>
      <c r="C33" s="15"/>
      <c r="D33" s="15"/>
      <c r="E33" s="15"/>
      <c r="F33" s="16"/>
    </row>
  </sheetData>
  <sheetProtection algorithmName="SHA-512" hashValue="JRScA01C2onPBzG5G5/12fTtTOn0ClfRmlEekEhcU/wF4NrGsyFXXCKuu4z5ns5M72MfvUIDERy0vnloKn6P0g==" saltValue="w7CxL66xTv9nts7CEHOMcQ==" spinCount="100000" sheet="1" objects="1" scenarios="1" selectLockedCells="1"/>
  <mergeCells count="6">
    <mergeCell ref="A33:F33"/>
    <mergeCell ref="B3:C4"/>
    <mergeCell ref="F3:F31"/>
    <mergeCell ref="B15:C16"/>
    <mergeCell ref="B18:C19"/>
    <mergeCell ref="B30:C31"/>
  </mergeCells>
  <pageMargins left="0.511811024" right="0.511811024" top="0.78740157500000008" bottom="0.78740157500000008" header="0.31496062000000008" footer="0.31496062000000008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Planilha_de_custos-Jardinagem</vt:lpstr>
      <vt:lpstr>BDI</vt:lpstr>
      <vt:lpstr>'Planilha_de_custos-Jardinagem'!Area_de_impressao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Mauricio Santos Lopes</dc:creator>
  <cp:lastModifiedBy>Henrique Pereira Soares</cp:lastModifiedBy>
  <cp:revision>65</cp:revision>
  <cp:lastPrinted>2021-04-13T14:10:49Z</cp:lastPrinted>
  <dcterms:created xsi:type="dcterms:W3CDTF">2017-11-29T08:55:13Z</dcterms:created>
  <dcterms:modified xsi:type="dcterms:W3CDTF">2021-07-22T19:07:43Z</dcterms:modified>
</cp:coreProperties>
</file>