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NÁLISE R7 SERV. TERCEIRIZADOS" sheetId="1" r:id="rId1"/>
    <sheet name="ANÁLISE LIGA SERV.LIMPEZA" sheetId="2" r:id="rId2"/>
    <sheet name="ANÁLISE AGILE TERCEIRIZAÇÃO " sheetId="3" r:id="rId3"/>
    <sheet name="ANÁLISE SOLUMAR SERV. TERC" sheetId="4" r:id="rId4"/>
    <sheet name="A4 - TERCEIRIZAÇÃO " sheetId="5" r:id="rId5"/>
  </sheets>
  <definedNames/>
  <calcPr fullCalcOnLoad="1"/>
</workbook>
</file>

<file path=xl/sharedStrings.xml><?xml version="1.0" encoding="utf-8"?>
<sst xmlns="http://schemas.openxmlformats.org/spreadsheetml/2006/main" count="398" uniqueCount="72">
  <si>
    <t>COFINS</t>
  </si>
  <si>
    <t>ISS</t>
  </si>
  <si>
    <t>Cofins</t>
  </si>
  <si>
    <t>Receita Bruta em 12 Meses (em R$)</t>
  </si>
  <si>
    <t>Alíquota</t>
  </si>
  <si>
    <t>Valor a Deduzir (em R$)</t>
  </si>
  <si>
    <t>Até 180.000,00</t>
  </si>
  <si>
    <t>–</t>
  </si>
  <si>
    <t>De 180.000,01 a 360.000,00</t>
  </si>
  <si>
    <t>De 360.000,01 a 720.000,00</t>
  </si>
  <si>
    <t>De 720.000,01 a 1.800.000,00</t>
  </si>
  <si>
    <t>De 1.800.000,01 a 3.600.000,00</t>
  </si>
  <si>
    <t>De 3.600.000,01 a 4.800.000,00</t>
  </si>
  <si>
    <t>Faixa</t>
  </si>
  <si>
    <t>1a Faixa</t>
  </si>
  <si>
    <t>2a Faixa</t>
  </si>
  <si>
    <t>3a Faixa</t>
  </si>
  <si>
    <t>4a Faixa</t>
  </si>
  <si>
    <t>5a Faixa</t>
  </si>
  <si>
    <t>6a Faixa</t>
  </si>
  <si>
    <t>CSLL</t>
  </si>
  <si>
    <t>IRPJ</t>
  </si>
  <si>
    <t>Faixas</t>
  </si>
  <si>
    <t>PIS/Pasep</t>
  </si>
  <si>
    <t>40,00% (*)</t>
  </si>
  <si>
    <t>Percentual de ISS fixo em 5%</t>
  </si>
  <si>
    <t>(Alíquota efetiva 5%) x 32,00%</t>
  </si>
  <si>
    <t>Alíquota efetiva 5%) x 31,33%</t>
  </si>
  <si>
    <t>(Alíquota efetiva 5%) x 30,13%</t>
  </si>
  <si>
    <t>5a Faixa, com alíquota efetiva superior a 12,5%</t>
  </si>
  <si>
    <t>Alíquota efetiva 5%) x 6,54%</t>
  </si>
  <si>
    <t xml:space="preserve">(a) RB 12 </t>
  </si>
  <si>
    <t>(b) alíquota nominal</t>
  </si>
  <si>
    <t>c = (a)x (b) Valor Referencial I</t>
  </si>
  <si>
    <t>( d ) Parcela a Deduzir</t>
  </si>
  <si>
    <t>e = (  c) - d - Valor Referencial II</t>
  </si>
  <si>
    <t>Valor Referencial II</t>
  </si>
  <si>
    <t>RB 12</t>
  </si>
  <si>
    <t xml:space="preserve">FAIXAS </t>
  </si>
  <si>
    <t>1ª</t>
  </si>
  <si>
    <t>2ª</t>
  </si>
  <si>
    <t>3ª</t>
  </si>
  <si>
    <t>4ª</t>
  </si>
  <si>
    <t>5ª</t>
  </si>
  <si>
    <t>6ª</t>
  </si>
  <si>
    <t>-</t>
  </si>
  <si>
    <t>TABELA PERCENTUAIS DE REPARTIÇÃO DE TRIBUTOS - SIMPLES NACIONAL</t>
  </si>
  <si>
    <t>AlÍquota efetiva</t>
  </si>
  <si>
    <t>ANEXO IV - SIMPLES NACIONAL</t>
  </si>
  <si>
    <t>e = (c) - d - Valor Referencial II</t>
  </si>
  <si>
    <t>(b) alíquota nominal - (%)</t>
  </si>
  <si>
    <t>(*) O percentual efetivo máximo devido ao ISS será de 5%, e a diferença será transferida, de forma proporcional, aos tributos federais da mesma faixa de receita bruta anual. Sendo assim, na 5ª faixa, quando a alíquota efetiva for superior a 12,5%, a repartição será:</t>
  </si>
  <si>
    <t>5ª Faixa, com alíquota efetiva superior a 12,5%</t>
  </si>
  <si>
    <t>(Alíquota efetiva – 5%) x 31,33%</t>
  </si>
  <si>
    <t>(Alíquota efetiva – 5%) x 32,00%</t>
  </si>
  <si>
    <t>(Alíquota efetiva – 5%) x 30,13%</t>
  </si>
  <si>
    <t>(Alíquota efetiva – 5%) x 6,54%</t>
  </si>
  <si>
    <t>Percentual de ISS fixo em</t>
  </si>
  <si>
    <t>Percentual de Repartição dos Tributos</t>
  </si>
  <si>
    <t>ISS (*)</t>
  </si>
  <si>
    <t>1ª Faixa</t>
  </si>
  <si>
    <t>2ª Faixa</t>
  </si>
  <si>
    <t>3ª Faixa</t>
  </si>
  <si>
    <t>4ª Faixa</t>
  </si>
  <si>
    <t>5ª Faixa</t>
  </si>
  <si>
    <t>6ª Faixa</t>
  </si>
  <si>
    <t>(Alíquota efetiva – 5%) x 31,33% - IRPJ</t>
  </si>
  <si>
    <t>(Alíquota efetiva – 5%) x 32,00% - CSLL</t>
  </si>
  <si>
    <t>(Alíquota efetiva – 5%) x 30,13% - COFINS</t>
  </si>
  <si>
    <t>PERCENTUAL DE ISS- FIXO EM 5%</t>
  </si>
  <si>
    <t>(Alíquota Efetiva – 5%)</t>
  </si>
  <si>
    <t>(Alíquota efetiva – 5%) x 6,54% - PIS/PASEP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</si>
</sst>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ato"/>
      <family val="0"/>
    </font>
    <font>
      <b/>
      <sz val="14"/>
      <name val="Lat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Lato"/>
      <family val="0"/>
    </font>
    <font>
      <sz val="12"/>
      <color indexed="62"/>
      <name val="Lato"/>
      <family val="0"/>
    </font>
    <font>
      <sz val="11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.5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2868"/>
      <name val="Lato"/>
      <family val="0"/>
    </font>
    <font>
      <sz val="12"/>
      <color rgb="FF30455C"/>
      <name val="Lato"/>
      <family val="0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.5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7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2868"/>
      </bottom>
    </border>
    <border>
      <left/>
      <right/>
      <top/>
      <bottom style="medium">
        <color rgb="FFF4F7FB"/>
      </bottom>
    </border>
    <border>
      <left style="double"/>
      <right style="double"/>
      <top style="double"/>
      <bottom style="double"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 horizontal="left" vertical="top" indent="1"/>
    </xf>
    <xf numFmtId="0" fontId="47" fillId="34" borderId="11" xfId="0" applyFont="1" applyFill="1" applyBorder="1" applyAlignment="1">
      <alignment horizontal="left" vertical="center" wrapText="1" indent="1"/>
    </xf>
    <xf numFmtId="10" fontId="47" fillId="34" borderId="11" xfId="0" applyNumberFormat="1" applyFont="1" applyFill="1" applyBorder="1" applyAlignment="1">
      <alignment horizontal="left" vertical="center" wrapText="1" indent="1"/>
    </xf>
    <xf numFmtId="0" fontId="47" fillId="33" borderId="11" xfId="0" applyFont="1" applyFill="1" applyBorder="1" applyAlignment="1">
      <alignment horizontal="left" vertical="center" wrapText="1" indent="1"/>
    </xf>
    <xf numFmtId="10" fontId="47" fillId="33" borderId="11" xfId="0" applyNumberFormat="1" applyFont="1" applyFill="1" applyBorder="1" applyAlignment="1">
      <alignment horizontal="left" vertical="center" wrapText="1" indent="1"/>
    </xf>
    <xf numFmtId="4" fontId="47" fillId="33" borderId="11" xfId="0" applyNumberFormat="1" applyFont="1" applyFill="1" applyBorder="1" applyAlignment="1">
      <alignment horizontal="left" vertical="center" wrapText="1" indent="1"/>
    </xf>
    <xf numFmtId="4" fontId="47" fillId="34" borderId="11" xfId="0" applyNumberFormat="1" applyFont="1" applyFill="1" applyBorder="1" applyAlignment="1">
      <alignment horizontal="left" vertical="center" wrapText="1" indent="1"/>
    </xf>
    <xf numFmtId="10" fontId="47" fillId="34" borderId="11" xfId="0" applyNumberFormat="1" applyFont="1" applyFill="1" applyBorder="1" applyAlignment="1">
      <alignment horizontal="right" vertical="center" wrapText="1" inden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45" fillId="0" borderId="12" xfId="0" applyFont="1" applyBorder="1" applyAlignment="1">
      <alignment/>
    </xf>
    <xf numFmtId="4" fontId="45" fillId="0" borderId="12" xfId="0" applyNumberFormat="1" applyFont="1" applyBorder="1" applyAlignment="1">
      <alignment/>
    </xf>
    <xf numFmtId="2" fontId="45" fillId="0" borderId="12" xfId="0" applyNumberFormat="1" applyFont="1" applyBorder="1" applyAlignment="1">
      <alignment/>
    </xf>
    <xf numFmtId="4" fontId="45" fillId="13" borderId="12" xfId="0" applyNumberFormat="1" applyFont="1" applyFill="1" applyBorder="1" applyAlignment="1">
      <alignment/>
    </xf>
    <xf numFmtId="10" fontId="2" fillId="34" borderId="12" xfId="0" applyNumberFormat="1" applyFont="1" applyFill="1" applyBorder="1" applyAlignment="1">
      <alignment horizontal="right" vertical="center" wrapText="1" indent="1"/>
    </xf>
    <xf numFmtId="10" fontId="2" fillId="0" borderId="12" xfId="0" applyNumberFormat="1" applyFont="1" applyBorder="1" applyAlignment="1">
      <alignment/>
    </xf>
    <xf numFmtId="10" fontId="2" fillId="33" borderId="12" xfId="0" applyNumberFormat="1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3" fillId="35" borderId="12" xfId="0" applyFont="1" applyFill="1" applyBorder="1" applyAlignment="1">
      <alignment horizontal="center" vertical="top"/>
    </xf>
    <xf numFmtId="10" fontId="0" fillId="0" borderId="0" xfId="0" applyNumberFormat="1" applyAlignment="1">
      <alignment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10" fontId="48" fillId="0" borderId="14" xfId="0" applyNumberFormat="1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22" fillId="16" borderId="12" xfId="0" applyFont="1" applyFill="1" applyBorder="1" applyAlignment="1">
      <alignment horizontal="center"/>
    </xf>
    <xf numFmtId="10" fontId="2" fillId="16" borderId="12" xfId="0" applyNumberFormat="1" applyFont="1" applyFill="1" applyBorder="1" applyAlignment="1">
      <alignment horizontal="right" vertical="center" wrapText="1" indent="1"/>
    </xf>
    <xf numFmtId="10" fontId="2" fillId="16" borderId="12" xfId="0" applyNumberFormat="1" applyFont="1" applyFill="1" applyBorder="1" applyAlignment="1">
      <alignment horizontal="right"/>
    </xf>
    <xf numFmtId="10" fontId="2" fillId="16" borderId="12" xfId="0" applyNumberFormat="1" applyFont="1" applyFill="1" applyBorder="1" applyAlignment="1">
      <alignment/>
    </xf>
    <xf numFmtId="0" fontId="50" fillId="16" borderId="16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vertical="top" wrapText="1"/>
    </xf>
    <xf numFmtId="0" fontId="48" fillId="16" borderId="14" xfId="0" applyFont="1" applyFill="1" applyBorder="1" applyAlignment="1">
      <alignment vertical="top" wrapText="1"/>
    </xf>
    <xf numFmtId="9" fontId="48" fillId="16" borderId="14" xfId="0" applyNumberFormat="1" applyFont="1" applyFill="1" applyBorder="1" applyAlignment="1">
      <alignment vertical="top" wrapText="1"/>
    </xf>
    <xf numFmtId="10" fontId="0" fillId="0" borderId="12" xfId="0" applyNumberFormat="1" applyBorder="1" applyAlignment="1">
      <alignment/>
    </xf>
    <xf numFmtId="10" fontId="0" fillId="16" borderId="12" xfId="0" applyNumberFormat="1" applyFill="1" applyBorder="1" applyAlignment="1">
      <alignment/>
    </xf>
    <xf numFmtId="0" fontId="45" fillId="19" borderId="12" xfId="0" applyFont="1" applyFill="1" applyBorder="1" applyAlignment="1">
      <alignment horizontal="center" vertical="center"/>
    </xf>
    <xf numFmtId="0" fontId="51" fillId="16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right" vertical="center" wrapText="1" indent="1"/>
    </xf>
    <xf numFmtId="10" fontId="2" fillId="0" borderId="12" xfId="0" applyNumberFormat="1" applyFont="1" applyFill="1" applyBorder="1" applyAlignment="1">
      <alignment/>
    </xf>
    <xf numFmtId="0" fontId="22" fillId="36" borderId="12" xfId="0" applyFont="1" applyFill="1" applyBorder="1" applyAlignment="1">
      <alignment horizontal="center"/>
    </xf>
    <xf numFmtId="10" fontId="2" fillId="36" borderId="12" xfId="0" applyNumberFormat="1" applyFont="1" applyFill="1" applyBorder="1" applyAlignment="1">
      <alignment horizontal="right" vertical="center" wrapText="1" indent="1"/>
    </xf>
    <xf numFmtId="10" fontId="2" fillId="36" borderId="12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17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justify" vertical="top" wrapText="1"/>
    </xf>
    <xf numFmtId="0" fontId="48" fillId="0" borderId="19" xfId="0" applyFont="1" applyBorder="1" applyAlignment="1">
      <alignment horizontal="justify" vertical="top" wrapText="1"/>
    </xf>
    <xf numFmtId="0" fontId="48" fillId="16" borderId="15" xfId="0" applyFont="1" applyFill="1" applyBorder="1" applyAlignment="1">
      <alignment horizontal="justify" vertical="top" wrapText="1"/>
    </xf>
    <xf numFmtId="0" fontId="48" fillId="16" borderId="13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61</xdr:row>
      <xdr:rowOff>19050</xdr:rowOff>
    </xdr:from>
    <xdr:to>
      <xdr:col>4</xdr:col>
      <xdr:colOff>495300</xdr:colOff>
      <xdr:row>66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38450" y="14116050"/>
          <a:ext cx="6115050" cy="1028700"/>
        </a:xfrm>
        <a:prstGeom prst="rect">
          <a:avLst/>
        </a:prstGeom>
        <a:noFill/>
        <a:ln w="139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o percentual efetivo do ISS for superior a 5%, o resultado limitar-se-á a 5%, e a diferença será transferida para os tributos federais, de forma proporcional aos percentuais abaixo. Os percentuais redistribuídos serão acrescentados aos percentuais efetivos de cada tributo federal da respectiva faixa.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o valor do RBT12 for superior ao limite da 5ª faixa, para a parcela que não exceder o sublimite, o percentual efetivo do ISS será calculado conforme segue:
</a:t>
          </a:r>
        </a:p>
      </xdr:txBody>
    </xdr:sp>
    <xdr:clientData/>
  </xdr:twoCellAnchor>
  <xdr:twoCellAnchor>
    <xdr:from>
      <xdr:col>2</xdr:col>
      <xdr:colOff>9525</xdr:colOff>
      <xdr:row>66</xdr:row>
      <xdr:rowOff>85725</xdr:rowOff>
    </xdr:from>
    <xdr:to>
      <xdr:col>4</xdr:col>
      <xdr:colOff>495300</xdr:colOff>
      <xdr:row>68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38450" y="15135225"/>
          <a:ext cx="6115050" cy="304800"/>
        </a:xfrm>
        <a:prstGeom prst="rect">
          <a:avLst/>
        </a:prstGeom>
        <a:noFill/>
        <a:ln w="139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{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[(RBT12 x 22%) – R$ 183.780,00]/RBT12} x 40%.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61</xdr:row>
      <xdr:rowOff>19050</xdr:rowOff>
    </xdr:from>
    <xdr:to>
      <xdr:col>4</xdr:col>
      <xdr:colOff>495300</xdr:colOff>
      <xdr:row>66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38450" y="14020800"/>
          <a:ext cx="6115050" cy="1028700"/>
        </a:xfrm>
        <a:prstGeom prst="rect">
          <a:avLst/>
        </a:prstGeom>
        <a:noFill/>
        <a:ln w="139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o percentual efetivo do ISS for superior a 5%, o resultado limitar-se-á a 5%, e a diferença será transferida para os tributos federais, de forma proporcional aos percentuais abaixo. Os percentuais redistribuídos serão acrescentados aos percentuais efetivos de cada tributo federal da respectiva faixa.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o valor do RBT12 for superior ao limite da 5ª faixa, para a parcela que não exceder o sublimite, o percentual efetivo do ISS será calculado conforme segue:
</a:t>
          </a:r>
        </a:p>
      </xdr:txBody>
    </xdr:sp>
    <xdr:clientData/>
  </xdr:twoCellAnchor>
  <xdr:twoCellAnchor>
    <xdr:from>
      <xdr:col>2</xdr:col>
      <xdr:colOff>9525</xdr:colOff>
      <xdr:row>66</xdr:row>
      <xdr:rowOff>85725</xdr:rowOff>
    </xdr:from>
    <xdr:to>
      <xdr:col>4</xdr:col>
      <xdr:colOff>495300</xdr:colOff>
      <xdr:row>68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38450" y="15039975"/>
          <a:ext cx="6115050" cy="304800"/>
        </a:xfrm>
        <a:prstGeom prst="rect">
          <a:avLst/>
        </a:prstGeom>
        <a:noFill/>
        <a:ln w="139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{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[(RBT12 x 22%) – R$ 183.780,00]/RBT12} x 40%.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8.8515625" style="0" bestFit="1" customWidth="1"/>
    <col min="2" max="2" width="13.57421875" style="0" bestFit="1" customWidth="1"/>
    <col min="3" max="3" width="34.28125" style="0" bestFit="1" customWidth="1"/>
    <col min="4" max="4" width="50.140625" style="0" bestFit="1" customWidth="1"/>
    <col min="5" max="6" width="16.140625" style="0" bestFit="1" customWidth="1"/>
  </cols>
  <sheetData>
    <row r="1" spans="1:4" ht="15.75">
      <c r="A1" s="50" t="s">
        <v>48</v>
      </c>
      <c r="B1" s="50"/>
      <c r="C1" s="50"/>
      <c r="D1" s="50"/>
    </row>
    <row r="3" spans="1:4" ht="18.75" thickBot="1">
      <c r="A3" s="2" t="s">
        <v>13</v>
      </c>
      <c r="B3" s="2" t="s">
        <v>4</v>
      </c>
      <c r="C3" s="2" t="s">
        <v>5</v>
      </c>
      <c r="D3" s="2" t="s">
        <v>3</v>
      </c>
    </row>
    <row r="4" spans="1:4" ht="39.75" customHeight="1" thickBot="1">
      <c r="A4" s="3" t="s">
        <v>14</v>
      </c>
      <c r="B4" s="4">
        <v>0.045</v>
      </c>
      <c r="C4" s="10" t="s">
        <v>45</v>
      </c>
      <c r="D4" s="3" t="s">
        <v>6</v>
      </c>
    </row>
    <row r="5" spans="1:4" ht="39.75" customHeight="1" thickBot="1">
      <c r="A5" s="5" t="s">
        <v>15</v>
      </c>
      <c r="B5" s="6">
        <v>0.09</v>
      </c>
      <c r="C5" s="7">
        <v>8100</v>
      </c>
      <c r="D5" s="5" t="s">
        <v>8</v>
      </c>
    </row>
    <row r="6" spans="1:4" ht="39.75" customHeight="1" thickBot="1">
      <c r="A6" s="3" t="s">
        <v>16</v>
      </c>
      <c r="B6" s="4">
        <v>0.102</v>
      </c>
      <c r="C6" s="8">
        <v>12420</v>
      </c>
      <c r="D6" s="3" t="s">
        <v>9</v>
      </c>
    </row>
    <row r="7" spans="1:4" ht="39.75" customHeight="1" thickBot="1">
      <c r="A7" s="5" t="s">
        <v>17</v>
      </c>
      <c r="B7" s="6">
        <v>0.14</v>
      </c>
      <c r="C7" s="7">
        <v>39780</v>
      </c>
      <c r="D7" s="5" t="s">
        <v>10</v>
      </c>
    </row>
    <row r="8" spans="1:4" ht="39.75" customHeight="1" thickBot="1">
      <c r="A8" s="3" t="s">
        <v>18</v>
      </c>
      <c r="B8" s="4">
        <v>0.22</v>
      </c>
      <c r="C8" s="8">
        <v>183780</v>
      </c>
      <c r="D8" s="3" t="s">
        <v>11</v>
      </c>
    </row>
    <row r="9" spans="1:4" ht="39.75" customHeight="1" thickBot="1">
      <c r="A9" s="5" t="s">
        <v>19</v>
      </c>
      <c r="B9" s="6">
        <v>0.33</v>
      </c>
      <c r="C9" s="7">
        <v>828000</v>
      </c>
      <c r="D9" s="5" t="s">
        <v>12</v>
      </c>
    </row>
    <row r="13" spans="1:6" ht="18.75" thickBot="1">
      <c r="A13" s="2" t="s">
        <v>1</v>
      </c>
      <c r="B13" s="2" t="s">
        <v>20</v>
      </c>
      <c r="C13" s="2" t="s">
        <v>21</v>
      </c>
      <c r="D13" s="2" t="s">
        <v>2</v>
      </c>
      <c r="E13" s="2" t="s">
        <v>22</v>
      </c>
      <c r="F13" s="2" t="s">
        <v>23</v>
      </c>
    </row>
    <row r="14" spans="1:6" ht="15.75" thickBot="1">
      <c r="A14" s="4">
        <v>0.445</v>
      </c>
      <c r="B14" s="4">
        <v>0.152</v>
      </c>
      <c r="C14" s="4">
        <v>0.188</v>
      </c>
      <c r="D14" s="4">
        <v>0.1767</v>
      </c>
      <c r="E14" s="3" t="s">
        <v>14</v>
      </c>
      <c r="F14" s="4">
        <v>0.0383</v>
      </c>
    </row>
    <row r="15" spans="1:6" ht="15.75" thickBot="1">
      <c r="A15" s="6">
        <v>0.4</v>
      </c>
      <c r="B15" s="6">
        <v>0.152</v>
      </c>
      <c r="C15" s="6">
        <v>0.198</v>
      </c>
      <c r="D15" s="6">
        <v>0.2055</v>
      </c>
      <c r="E15" s="5" t="s">
        <v>15</v>
      </c>
      <c r="F15" s="6">
        <v>0.0445</v>
      </c>
    </row>
    <row r="16" spans="1:6" ht="15.75" thickBot="1">
      <c r="A16" s="4">
        <v>0.4</v>
      </c>
      <c r="B16" s="4">
        <v>0.152</v>
      </c>
      <c r="C16" s="4">
        <v>0.208</v>
      </c>
      <c r="D16" s="4">
        <v>0.1973</v>
      </c>
      <c r="E16" s="3" t="s">
        <v>16</v>
      </c>
      <c r="F16" s="4">
        <v>0.0427</v>
      </c>
    </row>
    <row r="17" spans="1:6" ht="15.75" thickBot="1">
      <c r="A17" s="6">
        <v>0.4</v>
      </c>
      <c r="B17" s="6">
        <v>0.192</v>
      </c>
      <c r="C17" s="6">
        <v>0.178</v>
      </c>
      <c r="D17" s="6">
        <v>0.189</v>
      </c>
      <c r="E17" s="5" t="s">
        <v>17</v>
      </c>
      <c r="F17" s="6">
        <v>0.041</v>
      </c>
    </row>
    <row r="18" spans="1:6" ht="15.75" thickBot="1">
      <c r="A18" s="3" t="s">
        <v>24</v>
      </c>
      <c r="B18" s="4">
        <v>0.192</v>
      </c>
      <c r="C18" s="4">
        <v>0.188</v>
      </c>
      <c r="D18" s="4">
        <v>0.1808</v>
      </c>
      <c r="E18" s="3" t="s">
        <v>18</v>
      </c>
      <c r="F18" s="4">
        <v>0.0392</v>
      </c>
    </row>
    <row r="19" spans="1:6" ht="15.75" thickBot="1">
      <c r="A19" s="5" t="s">
        <v>7</v>
      </c>
      <c r="B19" s="6">
        <v>0.215</v>
      </c>
      <c r="C19" s="6">
        <v>0.535</v>
      </c>
      <c r="D19" s="6">
        <v>0.2055</v>
      </c>
      <c r="E19" s="5" t="s">
        <v>19</v>
      </c>
      <c r="F19" s="6">
        <v>0.0445</v>
      </c>
    </row>
    <row r="20" spans="1:6" ht="15.75" thickBot="1">
      <c r="A20" s="3" t="s">
        <v>1</v>
      </c>
      <c r="B20" s="3" t="s">
        <v>20</v>
      </c>
      <c r="C20" s="3" t="s">
        <v>21</v>
      </c>
      <c r="D20" s="3" t="s">
        <v>2</v>
      </c>
      <c r="E20" s="3" t="s">
        <v>13</v>
      </c>
      <c r="F20" s="3" t="s">
        <v>23</v>
      </c>
    </row>
    <row r="21" spans="1:6" ht="75.75" thickBo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3" ht="15.75" thickBot="1"/>
    <row r="24" spans="1:3" ht="16.5" thickBot="1" thickTop="1">
      <c r="A24" s="11" t="s">
        <v>31</v>
      </c>
      <c r="B24" s="17">
        <v>176795.96</v>
      </c>
      <c r="C24" s="1"/>
    </row>
    <row r="25" spans="1:2" ht="16.5" thickBot="1" thickTop="1">
      <c r="A25" s="11" t="s">
        <v>50</v>
      </c>
      <c r="B25" s="17">
        <v>4.5</v>
      </c>
    </row>
    <row r="26" spans="1:2" ht="16.5" thickBot="1" thickTop="1">
      <c r="A26" s="11" t="s">
        <v>33</v>
      </c>
      <c r="B26" s="12">
        <f>B24*B25%</f>
        <v>7955.8182</v>
      </c>
    </row>
    <row r="27" spans="1:2" ht="16.5" thickBot="1" thickTop="1">
      <c r="A27" s="11" t="s">
        <v>34</v>
      </c>
      <c r="B27" s="17">
        <v>0</v>
      </c>
    </row>
    <row r="28" spans="1:2" ht="16.5" thickBot="1" thickTop="1">
      <c r="A28" s="11" t="s">
        <v>49</v>
      </c>
      <c r="B28" s="13">
        <f>B26-B27</f>
        <v>7955.8182</v>
      </c>
    </row>
    <row r="29" spans="1:2" ht="16.5" thickBot="1" thickTop="1">
      <c r="A29" s="11"/>
      <c r="B29" s="11"/>
    </row>
    <row r="30" spans="1:2" ht="16.5" thickBot="1" thickTop="1">
      <c r="A30" s="14" t="s">
        <v>36</v>
      </c>
      <c r="B30" s="15">
        <f>B28</f>
        <v>7955.8182</v>
      </c>
    </row>
    <row r="31" spans="1:2" ht="16.5" thickBot="1" thickTop="1">
      <c r="A31" s="11" t="s">
        <v>37</v>
      </c>
      <c r="B31" s="13">
        <f>B24</f>
        <v>176795.96</v>
      </c>
    </row>
    <row r="32" spans="1:2" ht="16.5" thickBot="1" thickTop="1">
      <c r="A32" s="14" t="s">
        <v>47</v>
      </c>
      <c r="B32" s="16">
        <f>(B30/B31)*100</f>
        <v>4.5</v>
      </c>
    </row>
    <row r="33" ht="15.75" thickTop="1"/>
    <row r="35" spans="1:6" ht="19.5">
      <c r="A35" s="49" t="s">
        <v>46</v>
      </c>
      <c r="B35" s="49"/>
      <c r="C35" s="49"/>
      <c r="D35" s="49"/>
      <c r="E35" s="49"/>
      <c r="F35" s="49"/>
    </row>
    <row r="36" ht="15.75" thickBot="1"/>
    <row r="37" spans="1:6" ht="19.5" thickBot="1" thickTop="1">
      <c r="A37" s="25" t="s">
        <v>38</v>
      </c>
      <c r="B37" s="25" t="s">
        <v>21</v>
      </c>
      <c r="C37" s="25" t="s">
        <v>20</v>
      </c>
      <c r="D37" s="25" t="s">
        <v>0</v>
      </c>
      <c r="E37" s="25" t="s">
        <v>23</v>
      </c>
      <c r="F37" s="25" t="s">
        <v>1</v>
      </c>
    </row>
    <row r="38" spans="1:6" ht="17.25" thickBot="1" thickTop="1">
      <c r="A38" s="31" t="s">
        <v>39</v>
      </c>
      <c r="B38" s="32">
        <f>18.8%*B32%</f>
        <v>0.00846</v>
      </c>
      <c r="C38" s="32">
        <f>15.2%*B32%</f>
        <v>0.00684</v>
      </c>
      <c r="D38" s="32">
        <f>17.67%*B32%</f>
        <v>0.0079515</v>
      </c>
      <c r="E38" s="32">
        <f>3.83%*B32%</f>
        <v>0.0017235</v>
      </c>
      <c r="F38" s="33">
        <f>44.5%*B32%</f>
        <v>0.020025</v>
      </c>
    </row>
    <row r="39" spans="1:7" ht="17.25" thickBot="1" thickTop="1">
      <c r="A39" s="22" t="s">
        <v>40</v>
      </c>
      <c r="B39" s="20">
        <f>19.8%*B32%</f>
        <v>0.00891</v>
      </c>
      <c r="C39" s="18">
        <f>15.2%*B32%</f>
        <v>0.00684</v>
      </c>
      <c r="D39" s="18">
        <f>20.55%*B32%</f>
        <v>0.0092475</v>
      </c>
      <c r="E39" s="18">
        <f>4.45%*B32%</f>
        <v>0.0020025</v>
      </c>
      <c r="F39" s="23">
        <f>40%*B32%</f>
        <v>0.018</v>
      </c>
      <c r="G39" s="9"/>
    </row>
    <row r="40" spans="1:6" ht="17.25" thickBot="1" thickTop="1">
      <c r="A40" s="22" t="s">
        <v>41</v>
      </c>
      <c r="B40" s="18">
        <f>20.8%*B32%</f>
        <v>0.00936</v>
      </c>
      <c r="C40" s="18">
        <f>15.2%*B32%</f>
        <v>0.00684</v>
      </c>
      <c r="D40" s="18">
        <f>19.73%*B32%</f>
        <v>0.0088785</v>
      </c>
      <c r="E40" s="18">
        <f>4.27%*B32%</f>
        <v>0.0019214999999999996</v>
      </c>
      <c r="F40" s="23">
        <f>40%*B32%</f>
        <v>0.018</v>
      </c>
    </row>
    <row r="41" spans="1:6" ht="17.25" thickBot="1" thickTop="1">
      <c r="A41" s="22" t="s">
        <v>42</v>
      </c>
      <c r="B41" s="20">
        <f>17.8%*B32%</f>
        <v>0.00801</v>
      </c>
      <c r="C41" s="18">
        <f>19.2%*B32%</f>
        <v>0.00864</v>
      </c>
      <c r="D41" s="18">
        <f>18.9%*B32%</f>
        <v>0.008504999999999999</v>
      </c>
      <c r="E41" s="18">
        <f>4.1%*B32%</f>
        <v>0.0018449999999999996</v>
      </c>
      <c r="F41" s="23">
        <f>40%*B32%</f>
        <v>0.018</v>
      </c>
    </row>
    <row r="42" spans="1:6" ht="17.25" thickBot="1" thickTop="1">
      <c r="A42" s="22" t="s">
        <v>43</v>
      </c>
      <c r="B42" s="18">
        <f>18.8%*B32%</f>
        <v>0.00846</v>
      </c>
      <c r="C42" s="18">
        <f>19.2%*B32%</f>
        <v>0.00864</v>
      </c>
      <c r="D42" s="18">
        <f>18.08%*B32%</f>
        <v>0.008136</v>
      </c>
      <c r="E42" s="18">
        <f>3.92%*B32%</f>
        <v>0.001764</v>
      </c>
      <c r="F42" s="23">
        <f>40%*B32%</f>
        <v>0.018</v>
      </c>
    </row>
    <row r="43" spans="1:6" ht="16.5" thickBot="1" thickTop="1">
      <c r="A43" s="22" t="s">
        <v>44</v>
      </c>
      <c r="B43" s="18">
        <f>53.5%*B32%</f>
        <v>0.024075</v>
      </c>
      <c r="C43" s="18">
        <f>21.5%*B32%</f>
        <v>0.009675</v>
      </c>
      <c r="D43" s="18">
        <f>20.55%*B32%</f>
        <v>0.0092475</v>
      </c>
      <c r="E43" s="18">
        <f>4.45%*B32%</f>
        <v>0.0020025</v>
      </c>
      <c r="F43" s="24" t="s">
        <v>45</v>
      </c>
    </row>
    <row r="44" ht="15.75" thickTop="1"/>
  </sheetData>
  <sheetProtection password="DDDD" sheet="1"/>
  <mergeCells count="2">
    <mergeCell ref="A35:F35"/>
    <mergeCell ref="A1:D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C24">
      <selection activeCell="C23" sqref="C23"/>
    </sheetView>
  </sheetViews>
  <sheetFormatPr defaultColWidth="9.140625" defaultRowHeight="15"/>
  <cols>
    <col min="1" max="1" width="28.8515625" style="0" bestFit="1" customWidth="1"/>
    <col min="2" max="2" width="13.57421875" style="0" bestFit="1" customWidth="1"/>
    <col min="3" max="3" width="34.28125" style="0" bestFit="1" customWidth="1"/>
    <col min="4" max="4" width="50.140625" style="0" bestFit="1" customWidth="1"/>
    <col min="5" max="6" width="16.140625" style="0" bestFit="1" customWidth="1"/>
    <col min="7" max="7" width="21.421875" style="0" bestFit="1" customWidth="1"/>
    <col min="8" max="8" width="11.421875" style="0" customWidth="1"/>
    <col min="9" max="9" width="11.8515625" style="0" customWidth="1"/>
    <col min="10" max="10" width="10.8515625" style="0" customWidth="1"/>
    <col min="11" max="11" width="14.7109375" style="0" customWidth="1"/>
    <col min="12" max="12" width="16.421875" style="0" customWidth="1"/>
  </cols>
  <sheetData>
    <row r="1" spans="1:4" ht="15.75">
      <c r="A1" s="50" t="s">
        <v>48</v>
      </c>
      <c r="B1" s="50"/>
      <c r="C1" s="50"/>
      <c r="D1" s="50"/>
    </row>
    <row r="3" spans="1:4" ht="18.75" thickBot="1">
      <c r="A3" s="2" t="s">
        <v>13</v>
      </c>
      <c r="B3" s="2" t="s">
        <v>4</v>
      </c>
      <c r="C3" s="2" t="s">
        <v>5</v>
      </c>
      <c r="D3" s="2" t="s">
        <v>3</v>
      </c>
    </row>
    <row r="4" spans="1:4" ht="15.75" thickBot="1">
      <c r="A4" s="3" t="s">
        <v>14</v>
      </c>
      <c r="B4" s="4">
        <v>0.045</v>
      </c>
      <c r="C4" s="10" t="s">
        <v>45</v>
      </c>
      <c r="D4" s="3" t="s">
        <v>6</v>
      </c>
    </row>
    <row r="5" spans="1:4" ht="15.75" thickBot="1">
      <c r="A5" s="5" t="s">
        <v>15</v>
      </c>
      <c r="B5" s="6">
        <v>0.09</v>
      </c>
      <c r="C5" s="7">
        <v>8100</v>
      </c>
      <c r="D5" s="5" t="s">
        <v>8</v>
      </c>
    </row>
    <row r="6" spans="1:4" ht="15.75" thickBot="1">
      <c r="A6" s="3" t="s">
        <v>16</v>
      </c>
      <c r="B6" s="4">
        <v>0.102</v>
      </c>
      <c r="C6" s="8">
        <v>12420</v>
      </c>
      <c r="D6" s="3" t="s">
        <v>9</v>
      </c>
    </row>
    <row r="7" spans="1:4" ht="15.75" thickBot="1">
      <c r="A7" s="5" t="s">
        <v>17</v>
      </c>
      <c r="B7" s="6">
        <v>0.14</v>
      </c>
      <c r="C7" s="7">
        <v>39780</v>
      </c>
      <c r="D7" s="5" t="s">
        <v>10</v>
      </c>
    </row>
    <row r="8" spans="1:4" ht="15.75" thickBot="1">
      <c r="A8" s="3" t="s">
        <v>18</v>
      </c>
      <c r="B8" s="4">
        <v>0.22</v>
      </c>
      <c r="C8" s="8">
        <v>183780</v>
      </c>
      <c r="D8" s="3" t="s">
        <v>11</v>
      </c>
    </row>
    <row r="9" spans="1:4" ht="15.75" thickBot="1">
      <c r="A9" s="5" t="s">
        <v>19</v>
      </c>
      <c r="B9" s="6">
        <v>0.33</v>
      </c>
      <c r="C9" s="7">
        <v>828000</v>
      </c>
      <c r="D9" s="5" t="s">
        <v>12</v>
      </c>
    </row>
    <row r="13" spans="1:6" ht="18.75" thickBot="1">
      <c r="A13" s="2" t="s">
        <v>1</v>
      </c>
      <c r="B13" s="2" t="s">
        <v>20</v>
      </c>
      <c r="C13" s="2" t="s">
        <v>21</v>
      </c>
      <c r="D13" s="2" t="s">
        <v>2</v>
      </c>
      <c r="E13" s="2" t="s">
        <v>22</v>
      </c>
      <c r="F13" s="2" t="s">
        <v>23</v>
      </c>
    </row>
    <row r="14" spans="1:6" ht="15.75" thickBot="1">
      <c r="A14" s="4">
        <v>0.445</v>
      </c>
      <c r="B14" s="4">
        <v>0.152</v>
      </c>
      <c r="C14" s="4">
        <v>0.188</v>
      </c>
      <c r="D14" s="4">
        <v>0.1767</v>
      </c>
      <c r="E14" s="3" t="s">
        <v>14</v>
      </c>
      <c r="F14" s="4">
        <v>0.0383</v>
      </c>
    </row>
    <row r="15" spans="1:6" ht="15.75" thickBot="1">
      <c r="A15" s="6">
        <v>0.4</v>
      </c>
      <c r="B15" s="6">
        <v>0.152</v>
      </c>
      <c r="C15" s="6">
        <v>0.198</v>
      </c>
      <c r="D15" s="6">
        <v>0.2055</v>
      </c>
      <c r="E15" s="5" t="s">
        <v>15</v>
      </c>
      <c r="F15" s="6">
        <v>0.0445</v>
      </c>
    </row>
    <row r="16" spans="1:6" ht="15.75" thickBot="1">
      <c r="A16" s="4">
        <v>0.4</v>
      </c>
      <c r="B16" s="4">
        <v>0.152</v>
      </c>
      <c r="C16" s="4">
        <v>0.208</v>
      </c>
      <c r="D16" s="4">
        <v>0.1973</v>
      </c>
      <c r="E16" s="3" t="s">
        <v>16</v>
      </c>
      <c r="F16" s="4">
        <v>0.0427</v>
      </c>
    </row>
    <row r="17" spans="1:6" ht="15.75" thickBot="1">
      <c r="A17" s="6">
        <v>0.4</v>
      </c>
      <c r="B17" s="6">
        <v>0.192</v>
      </c>
      <c r="C17" s="6">
        <v>0.178</v>
      </c>
      <c r="D17" s="6">
        <v>0.189</v>
      </c>
      <c r="E17" s="5" t="s">
        <v>17</v>
      </c>
      <c r="F17" s="6">
        <v>0.041</v>
      </c>
    </row>
    <row r="18" spans="1:6" ht="15.75" thickBot="1">
      <c r="A18" s="3" t="s">
        <v>24</v>
      </c>
      <c r="B18" s="4">
        <v>0.192</v>
      </c>
      <c r="C18" s="4">
        <v>0.188</v>
      </c>
      <c r="D18" s="4">
        <v>0.1808</v>
      </c>
      <c r="E18" s="3" t="s">
        <v>18</v>
      </c>
      <c r="F18" s="4">
        <v>0.0392</v>
      </c>
    </row>
    <row r="19" spans="1:6" ht="15.75" thickBot="1">
      <c r="A19" s="5" t="s">
        <v>7</v>
      </c>
      <c r="B19" s="6">
        <v>0.215</v>
      </c>
      <c r="C19" s="6">
        <v>0.535</v>
      </c>
      <c r="D19" s="6">
        <v>0.2055</v>
      </c>
      <c r="E19" s="5" t="s">
        <v>19</v>
      </c>
      <c r="F19" s="6">
        <v>0.0445</v>
      </c>
    </row>
    <row r="20" spans="1:6" ht="15.75" thickBot="1">
      <c r="A20" s="3" t="s">
        <v>1</v>
      </c>
      <c r="B20" s="3" t="s">
        <v>20</v>
      </c>
      <c r="C20" s="3" t="s">
        <v>21</v>
      </c>
      <c r="D20" s="3" t="s">
        <v>2</v>
      </c>
      <c r="E20" s="3" t="s">
        <v>13</v>
      </c>
      <c r="F20" s="3" t="s">
        <v>23</v>
      </c>
    </row>
    <row r="21" spans="1:6" ht="75.75" thickBo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3" ht="15.75" thickBot="1"/>
    <row r="24" spans="1:3" ht="16.5" thickBot="1" thickTop="1">
      <c r="A24" s="11" t="s">
        <v>31</v>
      </c>
      <c r="B24" s="17">
        <v>2836000.04</v>
      </c>
      <c r="C24" s="1"/>
    </row>
    <row r="25" spans="1:2" ht="16.5" thickBot="1" thickTop="1">
      <c r="A25" s="11" t="s">
        <v>32</v>
      </c>
      <c r="B25" s="17">
        <v>22</v>
      </c>
    </row>
    <row r="26" spans="1:2" ht="16.5" thickBot="1" thickTop="1">
      <c r="A26" s="11" t="s">
        <v>33</v>
      </c>
      <c r="B26" s="12">
        <f>B24*B25%</f>
        <v>623920.0088000001</v>
      </c>
    </row>
    <row r="27" spans="1:2" ht="16.5" thickBot="1" thickTop="1">
      <c r="A27" s="11" t="s">
        <v>34</v>
      </c>
      <c r="B27" s="17">
        <v>183780</v>
      </c>
    </row>
    <row r="28" spans="1:2" ht="16.5" thickBot="1" thickTop="1">
      <c r="A28" s="11" t="s">
        <v>49</v>
      </c>
      <c r="B28" s="13">
        <f>B26-B27</f>
        <v>440140.00880000007</v>
      </c>
    </row>
    <row r="29" spans="1:2" ht="16.5" thickBot="1" thickTop="1">
      <c r="A29" s="11"/>
      <c r="B29" s="11"/>
    </row>
    <row r="30" spans="1:2" ht="16.5" thickBot="1" thickTop="1">
      <c r="A30" s="14" t="s">
        <v>36</v>
      </c>
      <c r="B30" s="15">
        <f>B28</f>
        <v>440140.00880000007</v>
      </c>
    </row>
    <row r="31" spans="1:2" ht="16.5" thickBot="1" thickTop="1">
      <c r="A31" s="11" t="s">
        <v>37</v>
      </c>
      <c r="B31" s="13">
        <f>B24</f>
        <v>2836000.04</v>
      </c>
    </row>
    <row r="32" spans="1:8" ht="16.5" thickBot="1" thickTop="1">
      <c r="A32" s="14" t="s">
        <v>47</v>
      </c>
      <c r="B32" s="16">
        <f>(B30/B31)*100</f>
        <v>15.519746212697516</v>
      </c>
      <c r="E32" s="26"/>
      <c r="F32" s="26"/>
      <c r="H32" s="26"/>
    </row>
    <row r="33" spans="5:8" ht="15.75" thickTop="1">
      <c r="E33" s="26"/>
      <c r="F33" s="26"/>
      <c r="H33" s="26"/>
    </row>
    <row r="35" spans="1:8" ht="19.5">
      <c r="A35" s="49" t="s">
        <v>46</v>
      </c>
      <c r="B35" s="49"/>
      <c r="C35" s="49"/>
      <c r="D35" s="49"/>
      <c r="E35" s="49"/>
      <c r="F35" s="49"/>
      <c r="H35" s="26"/>
    </row>
    <row r="36" ht="15.75" thickBot="1"/>
    <row r="37" spans="1:12" ht="61.5" thickBot="1" thickTop="1">
      <c r="A37" s="25" t="s">
        <v>38</v>
      </c>
      <c r="B37" s="25" t="s">
        <v>21</v>
      </c>
      <c r="C37" s="25" t="s">
        <v>20</v>
      </c>
      <c r="D37" s="25" t="s">
        <v>0</v>
      </c>
      <c r="E37" s="25" t="s">
        <v>23</v>
      </c>
      <c r="F37" s="25" t="s">
        <v>1</v>
      </c>
      <c r="G37" s="41" t="s">
        <v>70</v>
      </c>
      <c r="H37" s="42" t="s">
        <v>66</v>
      </c>
      <c r="I37" s="42" t="s">
        <v>67</v>
      </c>
      <c r="J37" s="42" t="s">
        <v>68</v>
      </c>
      <c r="K37" s="42" t="s">
        <v>71</v>
      </c>
      <c r="L37" s="42" t="s">
        <v>69</v>
      </c>
    </row>
    <row r="38" spans="1:12" ht="17.25" thickBot="1" thickTop="1">
      <c r="A38" s="22" t="s">
        <v>39</v>
      </c>
      <c r="B38" s="18">
        <f>18.8%*B32%</f>
        <v>0.029177122879871332</v>
      </c>
      <c r="C38" s="18">
        <f>15.2%*B32%</f>
        <v>0.023590014243300223</v>
      </c>
      <c r="D38" s="18">
        <f>17.67%*B32%</f>
        <v>0.027423391557836515</v>
      </c>
      <c r="E38" s="18">
        <f>3.83%*B32%</f>
        <v>0.005944062799463148</v>
      </c>
      <c r="F38" s="23">
        <f>44.5%*B32%</f>
        <v>0.06906287064650395</v>
      </c>
      <c r="G38" s="39">
        <f>F38-5%</f>
        <v>0.019062870646503943</v>
      </c>
      <c r="H38" s="39">
        <f>($G$38*31.33%)+B38</f>
        <v>0.03514952025342102</v>
      </c>
      <c r="I38" s="39">
        <f>($G$38*32%)+C38</f>
        <v>0.029690132850181485</v>
      </c>
      <c r="J38" s="39">
        <f>($G$38*30.13%)+D38</f>
        <v>0.03316703448362815</v>
      </c>
      <c r="K38" s="39">
        <f>($G$38*6.54%)+E38</f>
        <v>0.0071907745397445065</v>
      </c>
      <c r="L38" s="39">
        <v>0.05</v>
      </c>
    </row>
    <row r="39" spans="1:12" ht="17.25" thickBot="1" thickTop="1">
      <c r="A39" s="22" t="s">
        <v>40</v>
      </c>
      <c r="B39" s="20">
        <f>19.8%*B32%</f>
        <v>0.030729097501141084</v>
      </c>
      <c r="C39" s="18">
        <f>15.2%*B32%</f>
        <v>0.023590014243300223</v>
      </c>
      <c r="D39" s="18">
        <f>20.55%*B32%</f>
        <v>0.0318930784670934</v>
      </c>
      <c r="E39" s="18">
        <f>4.45%*B32%</f>
        <v>0.006906287064650396</v>
      </c>
      <c r="F39" s="23">
        <f>40%*B32%</f>
        <v>0.06207898485079007</v>
      </c>
      <c r="G39" s="39">
        <f>F39-5%</f>
        <v>0.012078984850790064</v>
      </c>
      <c r="H39" s="39">
        <f>($G$39*31.33%)+B39</f>
        <v>0.034513443454893614</v>
      </c>
      <c r="I39" s="39">
        <f>($G$39*32%)+C39</f>
        <v>0.027455289395553042</v>
      </c>
      <c r="J39" s="39">
        <f>($G$39*30.13%)+D39</f>
        <v>0.03553247660263644</v>
      </c>
      <c r="K39" s="39">
        <f>($G$39*6.54%)+E39</f>
        <v>0.007696252673892066</v>
      </c>
      <c r="L39" s="39">
        <v>0.05</v>
      </c>
    </row>
    <row r="40" spans="1:15" ht="17.25" thickBot="1" thickTop="1">
      <c r="A40" s="22" t="s">
        <v>41</v>
      </c>
      <c r="B40" s="18">
        <f>20.8%*B32%</f>
        <v>0.03228107212241084</v>
      </c>
      <c r="C40" s="18">
        <f>15.2%*B32%</f>
        <v>0.023590014243300223</v>
      </c>
      <c r="D40" s="18">
        <f>19.73%*B32%</f>
        <v>0.0306204592776522</v>
      </c>
      <c r="E40" s="18">
        <f>4.27%*B32%</f>
        <v>0.006626931632821838</v>
      </c>
      <c r="F40" s="23">
        <f>40%*B32%</f>
        <v>0.06207898485079007</v>
      </c>
      <c r="G40" s="39">
        <f>F40-5%</f>
        <v>0.012078984850790064</v>
      </c>
      <c r="H40" s="39">
        <f>($G$40*31.33%)+B40</f>
        <v>0.03606541807616337</v>
      </c>
      <c r="I40" s="39">
        <f>($G$40*32%)+C40</f>
        <v>0.027455289395553042</v>
      </c>
      <c r="J40" s="39">
        <f>($G$40*30.13%)+D40</f>
        <v>0.03425985741319525</v>
      </c>
      <c r="K40" s="39">
        <f>($G$40*6.54%)+E40</f>
        <v>0.0074168972420635085</v>
      </c>
      <c r="L40" s="39">
        <v>0.05</v>
      </c>
      <c r="M40" s="26"/>
      <c r="O40" s="26"/>
    </row>
    <row r="41" spans="1:12" ht="17.25" thickBot="1" thickTop="1">
      <c r="A41" s="22" t="s">
        <v>42</v>
      </c>
      <c r="B41" s="20">
        <f>17.8%*B32%</f>
        <v>0.027625148258601583</v>
      </c>
      <c r="C41" s="18">
        <f>19.2%*B32%</f>
        <v>0.02979791272837923</v>
      </c>
      <c r="D41" s="18">
        <f>18.9%*B32%</f>
        <v>0.0293323203419983</v>
      </c>
      <c r="E41" s="18">
        <f>4.1%*B32%</f>
        <v>0.00636309594720598</v>
      </c>
      <c r="F41" s="23">
        <f>40%*B32%</f>
        <v>0.06207898485079007</v>
      </c>
      <c r="G41" s="39">
        <f>F41-5%</f>
        <v>0.012078984850790064</v>
      </c>
      <c r="H41" s="39">
        <f>($G$41*31.33%)+B41</f>
        <v>0.03140949421235411</v>
      </c>
      <c r="I41" s="39">
        <f>($G$41*32%)+C41</f>
        <v>0.03366318788063205</v>
      </c>
      <c r="J41" s="39">
        <f>($G$41*30.13%)+D41</f>
        <v>0.032971718477541344</v>
      </c>
      <c r="K41" s="39">
        <f>($G$41*6.54%)+E41</f>
        <v>0.007153061556447651</v>
      </c>
      <c r="L41" s="39">
        <v>0.05</v>
      </c>
    </row>
    <row r="42" spans="1:15" ht="17.25" thickBot="1" thickTop="1">
      <c r="A42" s="31" t="s">
        <v>43</v>
      </c>
      <c r="B42" s="32">
        <f>18.8%*B32%</f>
        <v>0.029177122879871332</v>
      </c>
      <c r="C42" s="32">
        <f>19.2%*B32%</f>
        <v>0.02979791272837923</v>
      </c>
      <c r="D42" s="32">
        <f>18.08%*B32%</f>
        <v>0.02805970115255711</v>
      </c>
      <c r="E42" s="32">
        <f>3.92%*B32%</f>
        <v>0.006083740515377426</v>
      </c>
      <c r="F42" s="33">
        <f>40%*B32%</f>
        <v>0.06207898485079007</v>
      </c>
      <c r="G42" s="40">
        <f>F42-5%</f>
        <v>0.012078984850790064</v>
      </c>
      <c r="H42" s="40">
        <f>($G$42*31.33%)+B42</f>
        <v>0.03296146883362386</v>
      </c>
      <c r="I42" s="40">
        <f>($G$42*32%)+C42</f>
        <v>0.03366318788063205</v>
      </c>
      <c r="J42" s="40">
        <f>($G$42*30.13%)+D42</f>
        <v>0.031699099288100156</v>
      </c>
      <c r="K42" s="40">
        <f>($G$42*6.54%)+E42</f>
        <v>0.0068737061246190966</v>
      </c>
      <c r="L42" s="40">
        <v>0.05</v>
      </c>
      <c r="M42" s="26"/>
      <c r="O42" s="26"/>
    </row>
    <row r="43" spans="1:12" ht="16.5" thickBot="1" thickTop="1">
      <c r="A43" s="22" t="s">
        <v>44</v>
      </c>
      <c r="B43" s="18">
        <f>53.5%*B32%</f>
        <v>0.08303064223793172</v>
      </c>
      <c r="C43" s="18">
        <f>21.5%*B32%</f>
        <v>0.03336745435729966</v>
      </c>
      <c r="D43" s="18">
        <f>20.55%*B32%</f>
        <v>0.0318930784670934</v>
      </c>
      <c r="E43" s="18">
        <f>4.45%*B32%</f>
        <v>0.006906287064650396</v>
      </c>
      <c r="F43" s="24" t="s">
        <v>45</v>
      </c>
      <c r="G43" s="11"/>
      <c r="H43" s="11"/>
      <c r="I43" s="11"/>
      <c r="J43" s="11"/>
      <c r="K43" s="11"/>
      <c r="L43" s="11"/>
    </row>
    <row r="44" ht="15.75" thickTop="1"/>
    <row r="45" spans="13:15" ht="15">
      <c r="M45" s="26"/>
      <c r="O45" s="26"/>
    </row>
    <row r="46" spans="13:15" ht="15">
      <c r="M46" s="26"/>
      <c r="O46" s="26"/>
    </row>
    <row r="47" ht="15.75" thickBot="1"/>
    <row r="48" spans="2:7" ht="16.5" thickBot="1" thickTop="1">
      <c r="B48" s="30"/>
      <c r="C48" s="51" t="s">
        <v>58</v>
      </c>
      <c r="D48" s="52"/>
      <c r="E48" s="52"/>
      <c r="F48" s="52"/>
      <c r="G48" s="53"/>
    </row>
    <row r="49" spans="2:7" ht="16.5" thickBot="1" thickTop="1">
      <c r="B49" s="27" t="s">
        <v>22</v>
      </c>
      <c r="C49" s="28" t="s">
        <v>21</v>
      </c>
      <c r="D49" s="28" t="s">
        <v>20</v>
      </c>
      <c r="E49" s="28" t="s">
        <v>2</v>
      </c>
      <c r="F49" s="28" t="s">
        <v>23</v>
      </c>
      <c r="G49" s="28" t="s">
        <v>59</v>
      </c>
    </row>
    <row r="50" spans="2:7" ht="16.5" thickBot="1" thickTop="1">
      <c r="B50" s="27" t="s">
        <v>60</v>
      </c>
      <c r="C50" s="29">
        <v>0.188</v>
      </c>
      <c r="D50" s="29">
        <v>0.152</v>
      </c>
      <c r="E50" s="29">
        <v>0.1767</v>
      </c>
      <c r="F50" s="29">
        <v>0.0383</v>
      </c>
      <c r="G50" s="29">
        <v>0.445</v>
      </c>
    </row>
    <row r="51" spans="2:7" ht="16.5" thickBot="1" thickTop="1">
      <c r="B51" s="27" t="s">
        <v>61</v>
      </c>
      <c r="C51" s="29">
        <v>0.198</v>
      </c>
      <c r="D51" s="29">
        <v>0.152</v>
      </c>
      <c r="E51" s="29">
        <v>0.2055</v>
      </c>
      <c r="F51" s="29">
        <v>0.0445</v>
      </c>
      <c r="G51" s="29">
        <v>0.4</v>
      </c>
    </row>
    <row r="52" spans="2:7" ht="16.5" thickBot="1" thickTop="1">
      <c r="B52" s="27" t="s">
        <v>62</v>
      </c>
      <c r="C52" s="29">
        <v>0.208</v>
      </c>
      <c r="D52" s="29">
        <v>0.152</v>
      </c>
      <c r="E52" s="29">
        <v>0.1973</v>
      </c>
      <c r="F52" s="29">
        <v>0.0427</v>
      </c>
      <c r="G52" s="29">
        <v>0.4</v>
      </c>
    </row>
    <row r="53" spans="2:7" ht="16.5" thickBot="1" thickTop="1">
      <c r="B53" s="27" t="s">
        <v>63</v>
      </c>
      <c r="C53" s="29">
        <v>0.178</v>
      </c>
      <c r="D53" s="29">
        <v>0.192</v>
      </c>
      <c r="E53" s="29">
        <v>0.189</v>
      </c>
      <c r="F53" s="29">
        <v>0.041</v>
      </c>
      <c r="G53" s="29">
        <v>0.4</v>
      </c>
    </row>
    <row r="54" spans="2:7" ht="16.5" thickBot="1" thickTop="1">
      <c r="B54" s="27" t="s">
        <v>64</v>
      </c>
      <c r="C54" s="29">
        <v>0.188</v>
      </c>
      <c r="D54" s="29">
        <v>0.192</v>
      </c>
      <c r="E54" s="29">
        <v>0.1808</v>
      </c>
      <c r="F54" s="29">
        <v>0.0392</v>
      </c>
      <c r="G54" s="28" t="s">
        <v>24</v>
      </c>
    </row>
    <row r="55" spans="2:7" ht="16.5" thickBot="1" thickTop="1">
      <c r="B55" s="27" t="s">
        <v>65</v>
      </c>
      <c r="C55" s="29">
        <v>0.535</v>
      </c>
      <c r="D55" s="29">
        <v>0.215</v>
      </c>
      <c r="E55" s="29">
        <v>0.2055</v>
      </c>
      <c r="F55" s="29">
        <v>0.0445</v>
      </c>
      <c r="G55" s="28" t="s">
        <v>7</v>
      </c>
    </row>
    <row r="56" spans="2:7" ht="24" customHeight="1" thickBot="1" thickTop="1">
      <c r="B56" s="54" t="s">
        <v>51</v>
      </c>
      <c r="C56" s="55"/>
      <c r="D56" s="55"/>
      <c r="E56" s="55"/>
      <c r="F56" s="55"/>
      <c r="G56" s="56"/>
    </row>
    <row r="57" spans="2:7" ht="16.5" thickBot="1" thickTop="1">
      <c r="B57" s="27" t="s">
        <v>13</v>
      </c>
      <c r="C57" s="28" t="s">
        <v>21</v>
      </c>
      <c r="D57" s="28" t="s">
        <v>20</v>
      </c>
      <c r="E57" s="28" t="s">
        <v>2</v>
      </c>
      <c r="F57" s="28" t="s">
        <v>23</v>
      </c>
      <c r="G57" s="28" t="s">
        <v>1</v>
      </c>
    </row>
    <row r="58" spans="2:7" ht="17.25" thickTop="1">
      <c r="B58" s="57" t="s">
        <v>52</v>
      </c>
      <c r="C58" s="35"/>
      <c r="D58" s="35"/>
      <c r="E58" s="35"/>
      <c r="F58" s="35"/>
      <c r="G58" s="36" t="s">
        <v>57</v>
      </c>
    </row>
    <row r="59" spans="2:7" ht="24.75" thickBot="1">
      <c r="B59" s="58"/>
      <c r="C59" s="37" t="s">
        <v>53</v>
      </c>
      <c r="D59" s="37" t="s">
        <v>54</v>
      </c>
      <c r="E59" s="37" t="s">
        <v>55</v>
      </c>
      <c r="F59" s="37" t="s">
        <v>56</v>
      </c>
      <c r="G59" s="38">
        <v>0.05</v>
      </c>
    </row>
    <row r="60" ht="15.75" thickTop="1"/>
    <row r="64" ht="15">
      <c r="G64" s="26"/>
    </row>
    <row r="66" ht="15">
      <c r="G66" s="26"/>
    </row>
    <row r="67" ht="15">
      <c r="I67" s="26"/>
    </row>
  </sheetData>
  <sheetProtection password="DDDD" sheet="1"/>
  <mergeCells count="5">
    <mergeCell ref="C48:G48"/>
    <mergeCell ref="B56:G56"/>
    <mergeCell ref="B58:B59"/>
    <mergeCell ref="A1:D1"/>
    <mergeCell ref="A35:F3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D31">
      <selection activeCell="H49" sqref="H49"/>
    </sheetView>
  </sheetViews>
  <sheetFormatPr defaultColWidth="9.140625" defaultRowHeight="15"/>
  <cols>
    <col min="1" max="1" width="28.8515625" style="0" bestFit="1" customWidth="1"/>
    <col min="2" max="2" width="13.57421875" style="0" bestFit="1" customWidth="1"/>
    <col min="3" max="3" width="34.28125" style="0" bestFit="1" customWidth="1"/>
    <col min="4" max="4" width="50.140625" style="0" bestFit="1" customWidth="1"/>
    <col min="5" max="6" width="16.140625" style="0" bestFit="1" customWidth="1"/>
    <col min="7" max="7" width="21.421875" style="0" bestFit="1" customWidth="1"/>
    <col min="8" max="8" width="11.421875" style="0" customWidth="1"/>
    <col min="9" max="9" width="11.8515625" style="0" customWidth="1"/>
    <col min="10" max="10" width="10.8515625" style="0" customWidth="1"/>
    <col min="11" max="11" width="14.7109375" style="0" customWidth="1"/>
    <col min="12" max="12" width="16.421875" style="0" customWidth="1"/>
  </cols>
  <sheetData>
    <row r="1" spans="1:4" ht="15.75">
      <c r="A1" s="50" t="s">
        <v>48</v>
      </c>
      <c r="B1" s="50"/>
      <c r="C1" s="50"/>
      <c r="D1" s="50"/>
    </row>
    <row r="3" spans="1:4" ht="18.75" thickBot="1">
      <c r="A3" s="2" t="s">
        <v>13</v>
      </c>
      <c r="B3" s="2" t="s">
        <v>4</v>
      </c>
      <c r="C3" s="2" t="s">
        <v>5</v>
      </c>
      <c r="D3" s="2" t="s">
        <v>3</v>
      </c>
    </row>
    <row r="4" spans="1:4" ht="15.75" thickBot="1">
      <c r="A4" s="3" t="s">
        <v>14</v>
      </c>
      <c r="B4" s="4">
        <v>0.045</v>
      </c>
      <c r="C4" s="10" t="s">
        <v>45</v>
      </c>
      <c r="D4" s="3" t="s">
        <v>6</v>
      </c>
    </row>
    <row r="5" spans="1:4" ht="15.75" thickBot="1">
      <c r="A5" s="5" t="s">
        <v>15</v>
      </c>
      <c r="B5" s="6">
        <v>0.09</v>
      </c>
      <c r="C5" s="7">
        <v>8100</v>
      </c>
      <c r="D5" s="5" t="s">
        <v>8</v>
      </c>
    </row>
    <row r="6" spans="1:4" ht="15.75" thickBot="1">
      <c r="A6" s="3" t="s">
        <v>16</v>
      </c>
      <c r="B6" s="4">
        <v>0.102</v>
      </c>
      <c r="C6" s="8">
        <v>12420</v>
      </c>
      <c r="D6" s="3" t="s">
        <v>9</v>
      </c>
    </row>
    <row r="7" spans="1:4" ht="15.75" thickBot="1">
      <c r="A7" s="5" t="s">
        <v>17</v>
      </c>
      <c r="B7" s="6">
        <v>0.14</v>
      </c>
      <c r="C7" s="7">
        <v>39780</v>
      </c>
      <c r="D7" s="5" t="s">
        <v>10</v>
      </c>
    </row>
    <row r="8" spans="1:4" ht="15.75" thickBot="1">
      <c r="A8" s="3" t="s">
        <v>18</v>
      </c>
      <c r="B8" s="4">
        <v>0.22</v>
      </c>
      <c r="C8" s="8">
        <v>183780</v>
      </c>
      <c r="D8" s="3" t="s">
        <v>11</v>
      </c>
    </row>
    <row r="9" spans="1:4" ht="15.75" thickBot="1">
      <c r="A9" s="5" t="s">
        <v>19</v>
      </c>
      <c r="B9" s="6">
        <v>0.33</v>
      </c>
      <c r="C9" s="7">
        <v>828000</v>
      </c>
      <c r="D9" s="5" t="s">
        <v>12</v>
      </c>
    </row>
    <row r="13" spans="1:6" ht="18.75" thickBot="1">
      <c r="A13" s="2" t="s">
        <v>1</v>
      </c>
      <c r="B13" s="2" t="s">
        <v>20</v>
      </c>
      <c r="C13" s="2" t="s">
        <v>21</v>
      </c>
      <c r="D13" s="2" t="s">
        <v>2</v>
      </c>
      <c r="E13" s="2" t="s">
        <v>22</v>
      </c>
      <c r="F13" s="2" t="s">
        <v>23</v>
      </c>
    </row>
    <row r="14" spans="1:6" ht="15.75" thickBot="1">
      <c r="A14" s="4">
        <v>0.445</v>
      </c>
      <c r="B14" s="4">
        <v>0.152</v>
      </c>
      <c r="C14" s="4">
        <v>0.188</v>
      </c>
      <c r="D14" s="4">
        <v>0.1767</v>
      </c>
      <c r="E14" s="3" t="s">
        <v>14</v>
      </c>
      <c r="F14" s="4">
        <v>0.0383</v>
      </c>
    </row>
    <row r="15" spans="1:6" ht="15.75" thickBot="1">
      <c r="A15" s="6">
        <v>0.4</v>
      </c>
      <c r="B15" s="6">
        <v>0.152</v>
      </c>
      <c r="C15" s="6">
        <v>0.198</v>
      </c>
      <c r="D15" s="6">
        <v>0.2055</v>
      </c>
      <c r="E15" s="5" t="s">
        <v>15</v>
      </c>
      <c r="F15" s="6">
        <v>0.0445</v>
      </c>
    </row>
    <row r="16" spans="1:6" ht="15.75" thickBot="1">
      <c r="A16" s="4">
        <v>0.4</v>
      </c>
      <c r="B16" s="4">
        <v>0.152</v>
      </c>
      <c r="C16" s="4">
        <v>0.208</v>
      </c>
      <c r="D16" s="4">
        <v>0.1973</v>
      </c>
      <c r="E16" s="3" t="s">
        <v>16</v>
      </c>
      <c r="F16" s="4">
        <v>0.0427</v>
      </c>
    </row>
    <row r="17" spans="1:6" ht="15.75" thickBot="1">
      <c r="A17" s="6">
        <v>0.4</v>
      </c>
      <c r="B17" s="6">
        <v>0.192</v>
      </c>
      <c r="C17" s="6">
        <v>0.178</v>
      </c>
      <c r="D17" s="6">
        <v>0.189</v>
      </c>
      <c r="E17" s="5" t="s">
        <v>17</v>
      </c>
      <c r="F17" s="6">
        <v>0.041</v>
      </c>
    </row>
    <row r="18" spans="1:6" ht="15.75" thickBot="1">
      <c r="A18" s="3" t="s">
        <v>24</v>
      </c>
      <c r="B18" s="4">
        <v>0.192</v>
      </c>
      <c r="C18" s="4">
        <v>0.188</v>
      </c>
      <c r="D18" s="4">
        <v>0.1808</v>
      </c>
      <c r="E18" s="3" t="s">
        <v>18</v>
      </c>
      <c r="F18" s="4">
        <v>0.0392</v>
      </c>
    </row>
    <row r="19" spans="1:6" ht="15.75" thickBot="1">
      <c r="A19" s="5" t="s">
        <v>7</v>
      </c>
      <c r="B19" s="6">
        <v>0.215</v>
      </c>
      <c r="C19" s="6">
        <v>0.535</v>
      </c>
      <c r="D19" s="6">
        <v>0.2055</v>
      </c>
      <c r="E19" s="5" t="s">
        <v>19</v>
      </c>
      <c r="F19" s="6">
        <v>0.0445</v>
      </c>
    </row>
    <row r="20" spans="1:6" ht="15.75" thickBot="1">
      <c r="A20" s="3" t="s">
        <v>1</v>
      </c>
      <c r="B20" s="3" t="s">
        <v>20</v>
      </c>
      <c r="C20" s="3" t="s">
        <v>21</v>
      </c>
      <c r="D20" s="3" t="s">
        <v>2</v>
      </c>
      <c r="E20" s="3" t="s">
        <v>13</v>
      </c>
      <c r="F20" s="3" t="s">
        <v>23</v>
      </c>
    </row>
    <row r="21" spans="1:6" ht="75.75" thickBo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3" ht="15.75" thickBot="1">
      <c r="G23" s="1">
        <v>312331.82</v>
      </c>
    </row>
    <row r="24" spans="1:7" ht="16.5" thickBot="1" thickTop="1">
      <c r="A24" s="11" t="s">
        <v>31</v>
      </c>
      <c r="B24" s="17">
        <v>3446349.49</v>
      </c>
      <c r="C24" s="1"/>
      <c r="G24" s="1">
        <v>312272.11</v>
      </c>
    </row>
    <row r="25" spans="1:7" ht="16.5" thickBot="1" thickTop="1">
      <c r="A25" s="11" t="s">
        <v>32</v>
      </c>
      <c r="B25" s="17">
        <v>22</v>
      </c>
      <c r="G25" s="1">
        <v>308380.24</v>
      </c>
    </row>
    <row r="26" spans="1:7" ht="16.5" thickBot="1" thickTop="1">
      <c r="A26" s="11" t="s">
        <v>33</v>
      </c>
      <c r="B26" s="12">
        <f>B24*B25%</f>
        <v>758196.8878</v>
      </c>
      <c r="G26" s="1">
        <v>323524.11</v>
      </c>
    </row>
    <row r="27" spans="1:7" ht="16.5" thickBot="1" thickTop="1">
      <c r="A27" s="11" t="s">
        <v>34</v>
      </c>
      <c r="B27" s="17">
        <v>183780</v>
      </c>
      <c r="G27" s="1">
        <v>305124.41</v>
      </c>
    </row>
    <row r="28" spans="1:7" ht="16.5" thickBot="1" thickTop="1">
      <c r="A28" s="11" t="s">
        <v>49</v>
      </c>
      <c r="B28" s="13">
        <f>B26-B27</f>
        <v>574416.8878</v>
      </c>
      <c r="G28" s="1">
        <v>305024.77</v>
      </c>
    </row>
    <row r="29" spans="1:7" ht="16.5" thickBot="1" thickTop="1">
      <c r="A29" s="11"/>
      <c r="B29" s="11"/>
      <c r="G29" s="1">
        <v>305987.71</v>
      </c>
    </row>
    <row r="30" spans="1:7" ht="16.5" thickBot="1" thickTop="1">
      <c r="A30" s="14" t="s">
        <v>36</v>
      </c>
      <c r="B30" s="15">
        <f>B28</f>
        <v>574416.8878</v>
      </c>
      <c r="G30" s="1">
        <v>235359.84</v>
      </c>
    </row>
    <row r="31" spans="1:7" ht="16.5" thickBot="1" thickTop="1">
      <c r="A31" s="11" t="s">
        <v>37</v>
      </c>
      <c r="B31" s="13">
        <f>B24</f>
        <v>3446349.49</v>
      </c>
      <c r="G31" s="1">
        <v>227470.62</v>
      </c>
    </row>
    <row r="32" spans="1:8" ht="16.5" thickBot="1" thickTop="1">
      <c r="A32" s="14" t="s">
        <v>47</v>
      </c>
      <c r="B32" s="16">
        <f>(B30/B31)*100</f>
        <v>16.667400954741822</v>
      </c>
      <c r="E32" s="26"/>
      <c r="F32" s="26"/>
      <c r="G32" s="1">
        <v>261132.85</v>
      </c>
      <c r="H32" s="26"/>
    </row>
    <row r="33" spans="5:8" ht="15.75" thickTop="1">
      <c r="E33" s="26"/>
      <c r="F33" s="26"/>
      <c r="G33" s="1">
        <v>275910.53</v>
      </c>
      <c r="H33" s="26"/>
    </row>
    <row r="34" spans="7:8" ht="15">
      <c r="G34" s="1">
        <v>273830.48</v>
      </c>
      <c r="H34" s="1">
        <f>SUM(G23:G34)</f>
        <v>3446349.4899999998</v>
      </c>
    </row>
    <row r="35" spans="1:8" ht="19.5">
      <c r="A35" s="49" t="s">
        <v>46</v>
      </c>
      <c r="B35" s="49"/>
      <c r="C35" s="49"/>
      <c r="D35" s="49"/>
      <c r="E35" s="49"/>
      <c r="F35" s="49"/>
      <c r="H35" s="26"/>
    </row>
    <row r="36" ht="15.75" thickBot="1"/>
    <row r="37" spans="1:12" ht="61.5" thickBot="1" thickTop="1">
      <c r="A37" s="25" t="s">
        <v>38</v>
      </c>
      <c r="B37" s="25" t="s">
        <v>21</v>
      </c>
      <c r="C37" s="25" t="s">
        <v>20</v>
      </c>
      <c r="D37" s="25" t="s">
        <v>0</v>
      </c>
      <c r="E37" s="25" t="s">
        <v>23</v>
      </c>
      <c r="F37" s="25" t="s">
        <v>1</v>
      </c>
      <c r="G37" s="41" t="s">
        <v>70</v>
      </c>
      <c r="H37" s="42" t="s">
        <v>66</v>
      </c>
      <c r="I37" s="42" t="s">
        <v>67</v>
      </c>
      <c r="J37" s="42" t="s">
        <v>68</v>
      </c>
      <c r="K37" s="42" t="s">
        <v>71</v>
      </c>
      <c r="L37" s="42" t="s">
        <v>69</v>
      </c>
    </row>
    <row r="38" spans="1:12" ht="17.25" thickBot="1" thickTop="1">
      <c r="A38" s="22" t="s">
        <v>39</v>
      </c>
      <c r="B38" s="18">
        <f>18.8%*B32%</f>
        <v>0.03133471379491463</v>
      </c>
      <c r="C38" s="18">
        <f>15.2%*B32%</f>
        <v>0.02533444945120757</v>
      </c>
      <c r="D38" s="18">
        <f>17.67%*B32%</f>
        <v>0.029451297487028807</v>
      </c>
      <c r="E38" s="18">
        <f>3.83%*B32%</f>
        <v>0.006383614565666118</v>
      </c>
      <c r="F38" s="23">
        <f>44.5%*B32%</f>
        <v>0.07416993424860112</v>
      </c>
      <c r="G38" s="39">
        <f>F38-5%</f>
        <v>0.024169934248601116</v>
      </c>
      <c r="H38" s="39">
        <f>($G$38*31.33%)+B38</f>
        <v>0.038907154195001355</v>
      </c>
      <c r="I38" s="39">
        <f>($G$38*32%)+C38</f>
        <v>0.03306882841075993</v>
      </c>
      <c r="J38" s="39">
        <f>($G$38*30.13%)+D38</f>
        <v>0.036733698676132326</v>
      </c>
      <c r="K38" s="39">
        <f>($G$38*6.54%)+E38</f>
        <v>0.007964328265524631</v>
      </c>
      <c r="L38" s="39">
        <v>0.05</v>
      </c>
    </row>
    <row r="39" spans="1:12" ht="17.25" thickBot="1" thickTop="1">
      <c r="A39" s="22" t="s">
        <v>40</v>
      </c>
      <c r="B39" s="20">
        <f>19.8%*B32%</f>
        <v>0.03300145389038881</v>
      </c>
      <c r="C39" s="18">
        <f>15.2%*B32%</f>
        <v>0.02533444945120757</v>
      </c>
      <c r="D39" s="18">
        <f>20.55%*B32%</f>
        <v>0.03425150896199445</v>
      </c>
      <c r="E39" s="18">
        <f>4.45%*B32%</f>
        <v>0.0074169934248601126</v>
      </c>
      <c r="F39" s="23">
        <f>40%*B32%</f>
        <v>0.06666960381896729</v>
      </c>
      <c r="G39" s="39">
        <f>F39-5%</f>
        <v>0.016669603818967288</v>
      </c>
      <c r="H39" s="39">
        <f>($G$39*31.33%)+B39</f>
        <v>0.03822404076687126</v>
      </c>
      <c r="I39" s="39">
        <f>($G$39*32%)+C39</f>
        <v>0.030668722673277103</v>
      </c>
      <c r="J39" s="39">
        <f>($G$39*30.13%)+D39</f>
        <v>0.03927406059264929</v>
      </c>
      <c r="K39" s="39">
        <f>($G$39*6.54%)+E39</f>
        <v>0.008507185514620572</v>
      </c>
      <c r="L39" s="39">
        <v>0.05</v>
      </c>
    </row>
    <row r="40" spans="1:15" ht="17.25" thickBot="1" thickTop="1">
      <c r="A40" s="22" t="s">
        <v>41</v>
      </c>
      <c r="B40" s="18">
        <f>20.8%*B32%</f>
        <v>0.034668193985862995</v>
      </c>
      <c r="C40" s="18">
        <f>15.2%*B32%</f>
        <v>0.02533444945120757</v>
      </c>
      <c r="D40" s="18">
        <f>19.73%*B32%</f>
        <v>0.03288478208370562</v>
      </c>
      <c r="E40" s="18">
        <f>4.27%*B32%</f>
        <v>0.007116980207674758</v>
      </c>
      <c r="F40" s="23">
        <f>40%*B32%</f>
        <v>0.06666960381896729</v>
      </c>
      <c r="G40" s="39">
        <f>F40-5%</f>
        <v>0.016669603818967288</v>
      </c>
      <c r="H40" s="39">
        <f>($G$40*31.33%)+B40</f>
        <v>0.039890780862345446</v>
      </c>
      <c r="I40" s="39">
        <f>($G$40*32%)+C40</f>
        <v>0.030668722673277103</v>
      </c>
      <c r="J40" s="39">
        <f>($G$40*30.13%)+D40</f>
        <v>0.03790733371436046</v>
      </c>
      <c r="K40" s="39">
        <f>($G$40*6.54%)+E40</f>
        <v>0.008207172297435218</v>
      </c>
      <c r="L40" s="39">
        <v>0.05</v>
      </c>
      <c r="M40" s="26"/>
      <c r="O40" s="26"/>
    </row>
    <row r="41" spans="1:12" ht="17.25" thickBot="1" thickTop="1">
      <c r="A41" s="22" t="s">
        <v>42</v>
      </c>
      <c r="B41" s="20">
        <f>17.8%*B32%</f>
        <v>0.02966797369944045</v>
      </c>
      <c r="C41" s="18">
        <f>19.2%*B32%</f>
        <v>0.0320014098331043</v>
      </c>
      <c r="D41" s="18">
        <f>18.9%*B32%</f>
        <v>0.031501387804462044</v>
      </c>
      <c r="E41" s="18">
        <f>4.1%*B32%</f>
        <v>0.006833634391444147</v>
      </c>
      <c r="F41" s="23">
        <f>40%*B32%</f>
        <v>0.06666960381896729</v>
      </c>
      <c r="G41" s="39">
        <f>F41-5%</f>
        <v>0.016669603818967288</v>
      </c>
      <c r="H41" s="39">
        <f>($G$41*31.33%)+B41</f>
        <v>0.0348905605759229</v>
      </c>
      <c r="I41" s="39">
        <f>($G$41*32%)+C41</f>
        <v>0.03733568305517383</v>
      </c>
      <c r="J41" s="39">
        <f>($G$41*30.13%)+D41</f>
        <v>0.03652393943511689</v>
      </c>
      <c r="K41" s="39">
        <f>($G$41*6.54%)+E41</f>
        <v>0.007923826481204608</v>
      </c>
      <c r="L41" s="39">
        <v>0.05</v>
      </c>
    </row>
    <row r="42" spans="1:15" ht="17.25" thickBot="1" thickTop="1">
      <c r="A42" s="31" t="s">
        <v>43</v>
      </c>
      <c r="B42" s="32">
        <f>18.8%*B32%</f>
        <v>0.03133471379491463</v>
      </c>
      <c r="C42" s="32">
        <f>19.2%*B32%</f>
        <v>0.0320014098331043</v>
      </c>
      <c r="D42" s="32">
        <f>18.08%*B32%</f>
        <v>0.030134660926173215</v>
      </c>
      <c r="E42" s="32">
        <f>3.92%*B32%</f>
        <v>0.006533621174258795</v>
      </c>
      <c r="F42" s="33">
        <f>40%*B32%</f>
        <v>0.06666960381896729</v>
      </c>
      <c r="G42" s="40">
        <f>F42-5%</f>
        <v>0.016669603818967288</v>
      </c>
      <c r="H42" s="40">
        <f>($G$42*31.33%)+B42</f>
        <v>0.03655730067139708</v>
      </c>
      <c r="I42" s="40">
        <f>($G$42*32%)+C42</f>
        <v>0.03733568305517383</v>
      </c>
      <c r="J42" s="40">
        <f>($G$42*30.13%)+D42</f>
        <v>0.03515721255682806</v>
      </c>
      <c r="K42" s="40">
        <f>($G$42*6.54%)+E42</f>
        <v>0.007623813264019255</v>
      </c>
      <c r="L42" s="40">
        <v>0.05</v>
      </c>
      <c r="M42" s="26"/>
      <c r="O42" s="26"/>
    </row>
    <row r="43" spans="1:12" ht="16.5" thickBot="1" thickTop="1">
      <c r="A43" s="22" t="s">
        <v>44</v>
      </c>
      <c r="B43" s="18">
        <f>53.5%*B32%</f>
        <v>0.08917059510786876</v>
      </c>
      <c r="C43" s="18">
        <f>21.5%*B32%</f>
        <v>0.03583491205269492</v>
      </c>
      <c r="D43" s="18">
        <f>20.55%*B32%</f>
        <v>0.03425150896199445</v>
      </c>
      <c r="E43" s="18">
        <f>4.45%*B32%</f>
        <v>0.0074169934248601126</v>
      </c>
      <c r="F43" s="24" t="s">
        <v>45</v>
      </c>
      <c r="G43" s="11"/>
      <c r="H43" s="11"/>
      <c r="I43" s="11"/>
      <c r="J43" s="11"/>
      <c r="K43" s="11"/>
      <c r="L43" s="11"/>
    </row>
    <row r="44" ht="15.75" thickTop="1"/>
    <row r="45" spans="10:15" ht="15">
      <c r="J45" s="26"/>
      <c r="K45" s="26"/>
      <c r="M45" s="26"/>
      <c r="O45" s="26"/>
    </row>
    <row r="46" spans="10:15" ht="15">
      <c r="J46" s="26"/>
      <c r="K46" s="26"/>
      <c r="M46" s="26"/>
      <c r="O46" s="26"/>
    </row>
    <row r="47" ht="15.75" thickBot="1"/>
    <row r="48" spans="2:7" ht="16.5" thickBot="1" thickTop="1">
      <c r="B48" s="30"/>
      <c r="C48" s="51" t="s">
        <v>58</v>
      </c>
      <c r="D48" s="52"/>
      <c r="E48" s="52"/>
      <c r="F48" s="52"/>
      <c r="G48" s="53"/>
    </row>
    <row r="49" spans="2:7" ht="16.5" thickBot="1" thickTop="1">
      <c r="B49" s="27" t="s">
        <v>22</v>
      </c>
      <c r="C49" s="28" t="s">
        <v>21</v>
      </c>
      <c r="D49" s="28" t="s">
        <v>20</v>
      </c>
      <c r="E49" s="28" t="s">
        <v>2</v>
      </c>
      <c r="F49" s="28" t="s">
        <v>23</v>
      </c>
      <c r="G49" s="28" t="s">
        <v>59</v>
      </c>
    </row>
    <row r="50" spans="2:7" ht="16.5" thickBot="1" thickTop="1">
      <c r="B50" s="27" t="s">
        <v>60</v>
      </c>
      <c r="C50" s="29">
        <v>0.188</v>
      </c>
      <c r="D50" s="29">
        <v>0.152</v>
      </c>
      <c r="E50" s="29">
        <v>0.1767</v>
      </c>
      <c r="F50" s="29">
        <v>0.0383</v>
      </c>
      <c r="G50" s="29">
        <v>0.445</v>
      </c>
    </row>
    <row r="51" spans="2:7" ht="16.5" thickBot="1" thickTop="1">
      <c r="B51" s="27" t="s">
        <v>61</v>
      </c>
      <c r="C51" s="29">
        <v>0.198</v>
      </c>
      <c r="D51" s="29">
        <v>0.152</v>
      </c>
      <c r="E51" s="29">
        <v>0.2055</v>
      </c>
      <c r="F51" s="29">
        <v>0.0445</v>
      </c>
      <c r="G51" s="29">
        <v>0.4</v>
      </c>
    </row>
    <row r="52" spans="2:7" ht="16.5" thickBot="1" thickTop="1">
      <c r="B52" s="27" t="s">
        <v>62</v>
      </c>
      <c r="C52" s="29">
        <v>0.208</v>
      </c>
      <c r="D52" s="29">
        <v>0.152</v>
      </c>
      <c r="E52" s="29">
        <v>0.1973</v>
      </c>
      <c r="F52" s="29">
        <v>0.0427</v>
      </c>
      <c r="G52" s="29">
        <v>0.4</v>
      </c>
    </row>
    <row r="53" spans="2:7" ht="16.5" thickBot="1" thickTop="1">
      <c r="B53" s="27" t="s">
        <v>63</v>
      </c>
      <c r="C53" s="29">
        <v>0.178</v>
      </c>
      <c r="D53" s="29">
        <v>0.192</v>
      </c>
      <c r="E53" s="29">
        <v>0.189</v>
      </c>
      <c r="F53" s="29">
        <v>0.041</v>
      </c>
      <c r="G53" s="29">
        <v>0.4</v>
      </c>
    </row>
    <row r="54" spans="2:7" ht="16.5" thickBot="1" thickTop="1">
      <c r="B54" s="27" t="s">
        <v>64</v>
      </c>
      <c r="C54" s="29">
        <v>0.188</v>
      </c>
      <c r="D54" s="29">
        <v>0.192</v>
      </c>
      <c r="E54" s="29">
        <v>0.1808</v>
      </c>
      <c r="F54" s="29">
        <v>0.0392</v>
      </c>
      <c r="G54" s="28" t="s">
        <v>24</v>
      </c>
    </row>
    <row r="55" spans="2:7" ht="16.5" thickBot="1" thickTop="1">
      <c r="B55" s="27" t="s">
        <v>65</v>
      </c>
      <c r="C55" s="29">
        <v>0.535</v>
      </c>
      <c r="D55" s="29">
        <v>0.215</v>
      </c>
      <c r="E55" s="29">
        <v>0.2055</v>
      </c>
      <c r="F55" s="29">
        <v>0.0445</v>
      </c>
      <c r="G55" s="28" t="s">
        <v>7</v>
      </c>
    </row>
    <row r="56" spans="2:7" ht="16.5" thickBot="1" thickTop="1">
      <c r="B56" s="54" t="s">
        <v>51</v>
      </c>
      <c r="C56" s="55"/>
      <c r="D56" s="55"/>
      <c r="E56" s="55"/>
      <c r="F56" s="55"/>
      <c r="G56" s="56"/>
    </row>
    <row r="57" spans="2:7" ht="16.5" thickBot="1" thickTop="1">
      <c r="B57" s="27" t="s">
        <v>13</v>
      </c>
      <c r="C57" s="28" t="s">
        <v>21</v>
      </c>
      <c r="D57" s="28" t="s">
        <v>20</v>
      </c>
      <c r="E57" s="28" t="s">
        <v>2</v>
      </c>
      <c r="F57" s="28" t="s">
        <v>23</v>
      </c>
      <c r="G57" s="28" t="s">
        <v>1</v>
      </c>
    </row>
    <row r="58" spans="2:7" ht="17.25" thickTop="1">
      <c r="B58" s="57" t="s">
        <v>52</v>
      </c>
      <c r="C58" s="35"/>
      <c r="D58" s="35"/>
      <c r="E58" s="35"/>
      <c r="F58" s="35"/>
      <c r="G58" s="36" t="s">
        <v>57</v>
      </c>
    </row>
    <row r="59" spans="2:7" ht="24.75" thickBot="1">
      <c r="B59" s="58"/>
      <c r="C59" s="37" t="s">
        <v>53</v>
      </c>
      <c r="D59" s="37" t="s">
        <v>54</v>
      </c>
      <c r="E59" s="37" t="s">
        <v>55</v>
      </c>
      <c r="F59" s="37" t="s">
        <v>56</v>
      </c>
      <c r="G59" s="38">
        <v>0.05</v>
      </c>
    </row>
    <row r="60" ht="15.75" thickTop="1"/>
    <row r="64" ht="15">
      <c r="G64" s="26"/>
    </row>
    <row r="66" ht="15">
      <c r="G66" s="26"/>
    </row>
    <row r="67" ht="15">
      <c r="I67" s="26"/>
    </row>
  </sheetData>
  <sheetProtection password="DDDD" sheet="1"/>
  <mergeCells count="5">
    <mergeCell ref="A1:D1"/>
    <mergeCell ref="A35:F35"/>
    <mergeCell ref="C48:G48"/>
    <mergeCell ref="B56:G56"/>
    <mergeCell ref="B58:B5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D29" sqref="D29"/>
    </sheetView>
  </sheetViews>
  <sheetFormatPr defaultColWidth="9.140625" defaultRowHeight="15"/>
  <cols>
    <col min="1" max="1" width="28.8515625" style="0" bestFit="1" customWidth="1"/>
    <col min="2" max="2" width="13.57421875" style="0" bestFit="1" customWidth="1"/>
    <col min="3" max="3" width="34.28125" style="0" bestFit="1" customWidth="1"/>
    <col min="4" max="4" width="50.140625" style="0" bestFit="1" customWidth="1"/>
    <col min="5" max="6" width="16.140625" style="0" bestFit="1" customWidth="1"/>
  </cols>
  <sheetData>
    <row r="1" spans="1:4" ht="15.75">
      <c r="A1" s="50" t="s">
        <v>48</v>
      </c>
      <c r="B1" s="50"/>
      <c r="C1" s="50"/>
      <c r="D1" s="50"/>
    </row>
    <row r="3" spans="1:4" ht="18.75" thickBot="1">
      <c r="A3" s="2" t="s">
        <v>13</v>
      </c>
      <c r="B3" s="2" t="s">
        <v>4</v>
      </c>
      <c r="C3" s="2" t="s">
        <v>5</v>
      </c>
      <c r="D3" s="2" t="s">
        <v>3</v>
      </c>
    </row>
    <row r="4" spans="1:4" ht="15.75" thickBot="1">
      <c r="A4" s="3" t="s">
        <v>14</v>
      </c>
      <c r="B4" s="4">
        <v>0.045</v>
      </c>
      <c r="C4" s="10" t="s">
        <v>45</v>
      </c>
      <c r="D4" s="3" t="s">
        <v>6</v>
      </c>
    </row>
    <row r="5" spans="1:4" ht="15.75" thickBot="1">
      <c r="A5" s="5" t="s">
        <v>15</v>
      </c>
      <c r="B5" s="6">
        <v>0.09</v>
      </c>
      <c r="C5" s="7">
        <v>8100</v>
      </c>
      <c r="D5" s="5" t="s">
        <v>8</v>
      </c>
    </row>
    <row r="6" spans="1:4" ht="15.75" thickBot="1">
      <c r="A6" s="3" t="s">
        <v>16</v>
      </c>
      <c r="B6" s="4">
        <v>0.102</v>
      </c>
      <c r="C6" s="8">
        <v>12420</v>
      </c>
      <c r="D6" s="3" t="s">
        <v>9</v>
      </c>
    </row>
    <row r="7" spans="1:4" ht="15.75" thickBot="1">
      <c r="A7" s="5" t="s">
        <v>17</v>
      </c>
      <c r="B7" s="6">
        <v>0.14</v>
      </c>
      <c r="C7" s="7">
        <v>39780</v>
      </c>
      <c r="D7" s="5" t="s">
        <v>10</v>
      </c>
    </row>
    <row r="8" spans="1:4" ht="15.75" thickBot="1">
      <c r="A8" s="3" t="s">
        <v>18</v>
      </c>
      <c r="B8" s="4">
        <v>0.22</v>
      </c>
      <c r="C8" s="8">
        <v>183780</v>
      </c>
      <c r="D8" s="3" t="s">
        <v>11</v>
      </c>
    </row>
    <row r="9" spans="1:4" ht="15.75" thickBot="1">
      <c r="A9" s="5" t="s">
        <v>19</v>
      </c>
      <c r="B9" s="6">
        <v>0.33</v>
      </c>
      <c r="C9" s="7">
        <v>828000</v>
      </c>
      <c r="D9" s="5" t="s">
        <v>12</v>
      </c>
    </row>
    <row r="13" spans="1:6" ht="18.75" thickBot="1">
      <c r="A13" s="2" t="s">
        <v>1</v>
      </c>
      <c r="B13" s="2" t="s">
        <v>20</v>
      </c>
      <c r="C13" s="2" t="s">
        <v>21</v>
      </c>
      <c r="D13" s="2" t="s">
        <v>2</v>
      </c>
      <c r="E13" s="2" t="s">
        <v>22</v>
      </c>
      <c r="F13" s="2" t="s">
        <v>23</v>
      </c>
    </row>
    <row r="14" spans="1:6" ht="15.75" thickBot="1">
      <c r="A14" s="4">
        <v>0.445</v>
      </c>
      <c r="B14" s="4">
        <v>0.152</v>
      </c>
      <c r="C14" s="4">
        <v>0.188</v>
      </c>
      <c r="D14" s="4">
        <v>0.1767</v>
      </c>
      <c r="E14" s="3" t="s">
        <v>14</v>
      </c>
      <c r="F14" s="4">
        <v>0.0383</v>
      </c>
    </row>
    <row r="15" spans="1:6" ht="15.75" thickBot="1">
      <c r="A15" s="6">
        <v>0.4</v>
      </c>
      <c r="B15" s="6">
        <v>0.152</v>
      </c>
      <c r="C15" s="6">
        <v>0.198</v>
      </c>
      <c r="D15" s="6">
        <v>0.2055</v>
      </c>
      <c r="E15" s="5" t="s">
        <v>15</v>
      </c>
      <c r="F15" s="6">
        <v>0.0445</v>
      </c>
    </row>
    <row r="16" spans="1:6" ht="15.75" thickBot="1">
      <c r="A16" s="4">
        <v>0.4</v>
      </c>
      <c r="B16" s="4">
        <v>0.152</v>
      </c>
      <c r="C16" s="4">
        <v>0.208</v>
      </c>
      <c r="D16" s="4">
        <v>0.1973</v>
      </c>
      <c r="E16" s="3" t="s">
        <v>16</v>
      </c>
      <c r="F16" s="4">
        <v>0.0427</v>
      </c>
    </row>
    <row r="17" spans="1:6" ht="15.75" thickBot="1">
      <c r="A17" s="6">
        <v>0.4</v>
      </c>
      <c r="B17" s="6">
        <v>0.192</v>
      </c>
      <c r="C17" s="6">
        <v>0.178</v>
      </c>
      <c r="D17" s="6">
        <v>0.189</v>
      </c>
      <c r="E17" s="5" t="s">
        <v>17</v>
      </c>
      <c r="F17" s="6">
        <v>0.041</v>
      </c>
    </row>
    <row r="18" spans="1:6" ht="15.75" thickBot="1">
      <c r="A18" s="3" t="s">
        <v>24</v>
      </c>
      <c r="B18" s="4">
        <v>0.192</v>
      </c>
      <c r="C18" s="4">
        <v>0.188</v>
      </c>
      <c r="D18" s="4">
        <v>0.1808</v>
      </c>
      <c r="E18" s="3" t="s">
        <v>18</v>
      </c>
      <c r="F18" s="4">
        <v>0.0392</v>
      </c>
    </row>
    <row r="19" spans="1:6" ht="15.75" thickBot="1">
      <c r="A19" s="5" t="s">
        <v>7</v>
      </c>
      <c r="B19" s="6">
        <v>0.215</v>
      </c>
      <c r="C19" s="6">
        <v>0.535</v>
      </c>
      <c r="D19" s="6">
        <v>0.2055</v>
      </c>
      <c r="E19" s="5" t="s">
        <v>19</v>
      </c>
      <c r="F19" s="6">
        <v>0.0445</v>
      </c>
    </row>
    <row r="20" spans="1:6" ht="15.75" thickBot="1">
      <c r="A20" s="3" t="s">
        <v>1</v>
      </c>
      <c r="B20" s="3" t="s">
        <v>20</v>
      </c>
      <c r="C20" s="3" t="s">
        <v>21</v>
      </c>
      <c r="D20" s="3" t="s">
        <v>2</v>
      </c>
      <c r="E20" s="3" t="s">
        <v>13</v>
      </c>
      <c r="F20" s="3" t="s">
        <v>23</v>
      </c>
    </row>
    <row r="21" spans="1:6" ht="75.75" thickBo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3" ht="15.75" thickBot="1"/>
    <row r="24" spans="1:3" ht="16.5" thickBot="1" thickTop="1">
      <c r="A24" s="11" t="s">
        <v>31</v>
      </c>
      <c r="B24" s="17">
        <v>278759.54</v>
      </c>
      <c r="C24" s="1"/>
    </row>
    <row r="25" spans="1:2" ht="16.5" thickBot="1" thickTop="1">
      <c r="A25" s="11" t="s">
        <v>32</v>
      </c>
      <c r="B25" s="17">
        <v>9</v>
      </c>
    </row>
    <row r="26" spans="1:2" ht="16.5" thickBot="1" thickTop="1">
      <c r="A26" s="11" t="s">
        <v>33</v>
      </c>
      <c r="B26" s="12">
        <f>B24*B25%</f>
        <v>25088.358599999996</v>
      </c>
    </row>
    <row r="27" spans="1:2" ht="16.5" thickBot="1" thickTop="1">
      <c r="A27" s="11" t="s">
        <v>34</v>
      </c>
      <c r="B27" s="17">
        <v>8100</v>
      </c>
    </row>
    <row r="28" spans="1:2" ht="16.5" thickBot="1" thickTop="1">
      <c r="A28" s="11" t="s">
        <v>35</v>
      </c>
      <c r="B28" s="13">
        <f>B26-B27</f>
        <v>16988.358599999996</v>
      </c>
    </row>
    <row r="29" spans="1:2" ht="16.5" thickBot="1" thickTop="1">
      <c r="A29" s="11"/>
      <c r="B29" s="11"/>
    </row>
    <row r="30" spans="1:2" ht="16.5" thickBot="1" thickTop="1">
      <c r="A30" s="14" t="s">
        <v>36</v>
      </c>
      <c r="B30" s="15">
        <f>B28</f>
        <v>16988.358599999996</v>
      </c>
    </row>
    <row r="31" spans="1:2" ht="16.5" thickBot="1" thickTop="1">
      <c r="A31" s="11" t="s">
        <v>37</v>
      </c>
      <c r="B31" s="13">
        <f>B24</f>
        <v>278759.54</v>
      </c>
    </row>
    <row r="32" spans="1:2" ht="16.5" thickBot="1" thickTop="1">
      <c r="A32" s="14" t="s">
        <v>47</v>
      </c>
      <c r="B32" s="16">
        <f>(B30/B31)*100</f>
        <v>6.094269849921548</v>
      </c>
    </row>
    <row r="33" ht="15.75" thickTop="1"/>
    <row r="35" spans="1:6" ht="19.5">
      <c r="A35" s="49" t="s">
        <v>46</v>
      </c>
      <c r="B35" s="49"/>
      <c r="C35" s="49"/>
      <c r="D35" s="49"/>
      <c r="E35" s="49"/>
      <c r="F35" s="49"/>
    </row>
    <row r="36" ht="15.75" thickBot="1"/>
    <row r="37" spans="1:6" ht="19.5" thickBot="1" thickTop="1">
      <c r="A37" s="25" t="s">
        <v>38</v>
      </c>
      <c r="B37" s="25" t="s">
        <v>21</v>
      </c>
      <c r="C37" s="25" t="s">
        <v>20</v>
      </c>
      <c r="D37" s="25" t="s">
        <v>0</v>
      </c>
      <c r="E37" s="25" t="s">
        <v>23</v>
      </c>
      <c r="F37" s="25" t="s">
        <v>1</v>
      </c>
    </row>
    <row r="38" spans="1:6" ht="17.25" thickBot="1" thickTop="1">
      <c r="A38" s="22" t="s">
        <v>39</v>
      </c>
      <c r="B38" s="18">
        <f>18.8%*B32%</f>
        <v>0.01145722731785251</v>
      </c>
      <c r="C38" s="18">
        <f>15.2%*B32%</f>
        <v>0.009263290171880753</v>
      </c>
      <c r="D38" s="18">
        <f>17.67%*B32%</f>
        <v>0.010768574824811377</v>
      </c>
      <c r="E38" s="18">
        <f>3.83%*B32%</f>
        <v>0.002334105352519953</v>
      </c>
      <c r="F38" s="19">
        <f>44.5%*B32%</f>
        <v>0.027119500832150888</v>
      </c>
    </row>
    <row r="39" spans="1:7" ht="17.25" thickBot="1" thickTop="1">
      <c r="A39" s="31" t="s">
        <v>40</v>
      </c>
      <c r="B39" s="32">
        <f>19.8%*B32%</f>
        <v>0.012066654302844666</v>
      </c>
      <c r="C39" s="32">
        <f>15.2%*B32%</f>
        <v>0.009263290171880753</v>
      </c>
      <c r="D39" s="32">
        <f>20.55%*B32%</f>
        <v>0.012523724541588782</v>
      </c>
      <c r="E39" s="32">
        <f>4.45%*B32%</f>
        <v>0.002711950083215089</v>
      </c>
      <c r="F39" s="34">
        <f>40%*B32%</f>
        <v>0.024377079399686193</v>
      </c>
      <c r="G39" s="9"/>
    </row>
    <row r="40" spans="1:6" ht="17.25" thickBot="1" thickTop="1">
      <c r="A40" s="22" t="s">
        <v>41</v>
      </c>
      <c r="B40" s="18">
        <f>20.8%*B32%</f>
        <v>0.01267608128783682</v>
      </c>
      <c r="C40" s="18">
        <f>15.2%*B32%</f>
        <v>0.009263290171880753</v>
      </c>
      <c r="D40" s="18">
        <f>19.73%*B32%</f>
        <v>0.012023994413895215</v>
      </c>
      <c r="E40" s="18">
        <f>4.27%*B32%</f>
        <v>0.0026022532259165005</v>
      </c>
      <c r="F40" s="19">
        <f>40%*B32%</f>
        <v>0.024377079399686193</v>
      </c>
    </row>
    <row r="41" spans="1:6" ht="17.25" thickBot="1" thickTop="1">
      <c r="A41" s="22" t="s">
        <v>42</v>
      </c>
      <c r="B41" s="20">
        <f>17.8%*B32%</f>
        <v>0.010847800332860357</v>
      </c>
      <c r="C41" s="18">
        <f>19.2%*B32%</f>
        <v>0.011700998111849372</v>
      </c>
      <c r="D41" s="18">
        <f>18.9%*B32%</f>
        <v>0.011518170016351723</v>
      </c>
      <c r="E41" s="18">
        <f>4.1%*B32%</f>
        <v>0.0024986506384678344</v>
      </c>
      <c r="F41" s="19">
        <f>40%*B32%</f>
        <v>0.024377079399686193</v>
      </c>
    </row>
    <row r="42" spans="1:6" ht="17.25" thickBot="1" thickTop="1">
      <c r="A42" s="22" t="s">
        <v>43</v>
      </c>
      <c r="B42" s="18">
        <f>18.8%*B32%</f>
        <v>0.01145722731785251</v>
      </c>
      <c r="C42" s="18">
        <f>19.2%*B32%</f>
        <v>0.011700998111849372</v>
      </c>
      <c r="D42" s="18">
        <f>18.08%*B32%</f>
        <v>0.011018439888658157</v>
      </c>
      <c r="E42" s="18">
        <f>3.92%*B32%</f>
        <v>0.0023889537811692466</v>
      </c>
      <c r="F42" s="19">
        <f>40%*B32%</f>
        <v>0.024377079399686193</v>
      </c>
    </row>
    <row r="43" spans="1:6" ht="16.5" thickBot="1" thickTop="1">
      <c r="A43" s="22" t="s">
        <v>44</v>
      </c>
      <c r="B43" s="18">
        <f>53.5%*B32%</f>
        <v>0.03260434369708028</v>
      </c>
      <c r="C43" s="18">
        <f>21.5%*B32%</f>
        <v>0.013102680177331327</v>
      </c>
      <c r="D43" s="18">
        <f>20.55%*B32%</f>
        <v>0.012523724541588782</v>
      </c>
      <c r="E43" s="18">
        <f>4.45%*B32%</f>
        <v>0.002711950083215089</v>
      </c>
      <c r="F43" s="21" t="s">
        <v>45</v>
      </c>
    </row>
    <row r="44" ht="15.75" thickTop="1"/>
  </sheetData>
  <sheetProtection password="DDDD" sheet="1"/>
  <mergeCells count="2">
    <mergeCell ref="A1:D1"/>
    <mergeCell ref="A35:F3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D51" sqref="D51"/>
    </sheetView>
  </sheetViews>
  <sheetFormatPr defaultColWidth="9.140625" defaultRowHeight="15"/>
  <cols>
    <col min="1" max="1" width="28.8515625" style="0" bestFit="1" customWidth="1"/>
    <col min="2" max="2" width="13.57421875" style="0" bestFit="1" customWidth="1"/>
    <col min="3" max="3" width="34.28125" style="0" bestFit="1" customWidth="1"/>
    <col min="4" max="4" width="50.140625" style="0" bestFit="1" customWidth="1"/>
    <col min="5" max="6" width="16.140625" style="0" bestFit="1" customWidth="1"/>
    <col min="7" max="7" width="11.7109375" style="0" bestFit="1" customWidth="1"/>
  </cols>
  <sheetData>
    <row r="1" spans="1:4" ht="15.75">
      <c r="A1" s="50" t="s">
        <v>48</v>
      </c>
      <c r="B1" s="50"/>
      <c r="C1" s="50"/>
      <c r="D1" s="50"/>
    </row>
    <row r="3" spans="1:4" ht="18.75" thickBot="1">
      <c r="A3" s="2" t="s">
        <v>13</v>
      </c>
      <c r="B3" s="2" t="s">
        <v>4</v>
      </c>
      <c r="C3" s="2" t="s">
        <v>5</v>
      </c>
      <c r="D3" s="2" t="s">
        <v>3</v>
      </c>
    </row>
    <row r="4" spans="1:4" ht="15.75" thickBot="1">
      <c r="A4" s="3" t="s">
        <v>14</v>
      </c>
      <c r="B4" s="4">
        <v>0.045</v>
      </c>
      <c r="C4" s="10" t="s">
        <v>45</v>
      </c>
      <c r="D4" s="3" t="s">
        <v>6</v>
      </c>
    </row>
    <row r="5" spans="1:4" ht="15.75" thickBot="1">
      <c r="A5" s="5" t="s">
        <v>15</v>
      </c>
      <c r="B5" s="6">
        <v>0.09</v>
      </c>
      <c r="C5" s="7">
        <v>8100</v>
      </c>
      <c r="D5" s="5" t="s">
        <v>8</v>
      </c>
    </row>
    <row r="6" spans="1:4" ht="15.75" thickBot="1">
      <c r="A6" s="3" t="s">
        <v>16</v>
      </c>
      <c r="B6" s="4">
        <v>0.102</v>
      </c>
      <c r="C6" s="8">
        <v>12420</v>
      </c>
      <c r="D6" s="3" t="s">
        <v>9</v>
      </c>
    </row>
    <row r="7" spans="1:4" ht="15.75" thickBot="1">
      <c r="A7" s="5" t="s">
        <v>17</v>
      </c>
      <c r="B7" s="6">
        <v>0.14</v>
      </c>
      <c r="C7" s="7">
        <v>39780</v>
      </c>
      <c r="D7" s="5" t="s">
        <v>10</v>
      </c>
    </row>
    <row r="8" spans="1:4" ht="15.75" thickBot="1">
      <c r="A8" s="3" t="s">
        <v>18</v>
      </c>
      <c r="B8" s="4">
        <v>0.22</v>
      </c>
      <c r="C8" s="8">
        <v>183780</v>
      </c>
      <c r="D8" s="3" t="s">
        <v>11</v>
      </c>
    </row>
    <row r="9" spans="1:4" ht="15.75" thickBot="1">
      <c r="A9" s="5" t="s">
        <v>19</v>
      </c>
      <c r="B9" s="6">
        <v>0.33</v>
      </c>
      <c r="C9" s="7">
        <v>828000</v>
      </c>
      <c r="D9" s="5" t="s">
        <v>12</v>
      </c>
    </row>
    <row r="13" spans="1:6" ht="18.75" thickBot="1">
      <c r="A13" s="2" t="s">
        <v>1</v>
      </c>
      <c r="B13" s="2" t="s">
        <v>20</v>
      </c>
      <c r="C13" s="2" t="s">
        <v>21</v>
      </c>
      <c r="D13" s="2" t="s">
        <v>2</v>
      </c>
      <c r="E13" s="2" t="s">
        <v>22</v>
      </c>
      <c r="F13" s="2" t="s">
        <v>23</v>
      </c>
    </row>
    <row r="14" spans="1:6" ht="15.75" thickBot="1">
      <c r="A14" s="4">
        <v>0.445</v>
      </c>
      <c r="B14" s="4">
        <v>0.152</v>
      </c>
      <c r="C14" s="4">
        <v>0.188</v>
      </c>
      <c r="D14" s="4">
        <v>0.1767</v>
      </c>
      <c r="E14" s="3" t="s">
        <v>14</v>
      </c>
      <c r="F14" s="4">
        <v>0.0383</v>
      </c>
    </row>
    <row r="15" spans="1:6" ht="15.75" thickBot="1">
      <c r="A15" s="6">
        <v>0.4</v>
      </c>
      <c r="B15" s="6">
        <v>0.152</v>
      </c>
      <c r="C15" s="6">
        <v>0.198</v>
      </c>
      <c r="D15" s="6">
        <v>0.2055</v>
      </c>
      <c r="E15" s="5" t="s">
        <v>15</v>
      </c>
      <c r="F15" s="6">
        <v>0.0445</v>
      </c>
    </row>
    <row r="16" spans="1:6" ht="15.75" thickBot="1">
      <c r="A16" s="4">
        <v>0.4</v>
      </c>
      <c r="B16" s="4">
        <v>0.152</v>
      </c>
      <c r="C16" s="4">
        <v>0.208</v>
      </c>
      <c r="D16" s="4">
        <v>0.1973</v>
      </c>
      <c r="E16" s="3" t="s">
        <v>16</v>
      </c>
      <c r="F16" s="4">
        <v>0.0427</v>
      </c>
    </row>
    <row r="17" spans="1:6" ht="15.75" thickBot="1">
      <c r="A17" s="6">
        <v>0.4</v>
      </c>
      <c r="B17" s="6">
        <v>0.192</v>
      </c>
      <c r="C17" s="6">
        <v>0.178</v>
      </c>
      <c r="D17" s="6">
        <v>0.189</v>
      </c>
      <c r="E17" s="5" t="s">
        <v>17</v>
      </c>
      <c r="F17" s="6">
        <v>0.041</v>
      </c>
    </row>
    <row r="18" spans="1:6" ht="15.75" thickBot="1">
      <c r="A18" s="3" t="s">
        <v>24</v>
      </c>
      <c r="B18" s="4">
        <v>0.192</v>
      </c>
      <c r="C18" s="4">
        <v>0.188</v>
      </c>
      <c r="D18" s="4">
        <v>0.1808</v>
      </c>
      <c r="E18" s="3" t="s">
        <v>18</v>
      </c>
      <c r="F18" s="4">
        <v>0.0392</v>
      </c>
    </row>
    <row r="19" spans="1:6" ht="15.75" thickBot="1">
      <c r="A19" s="5" t="s">
        <v>7</v>
      </c>
      <c r="B19" s="6">
        <v>0.215</v>
      </c>
      <c r="C19" s="6">
        <v>0.535</v>
      </c>
      <c r="D19" s="6">
        <v>0.2055</v>
      </c>
      <c r="E19" s="5" t="s">
        <v>19</v>
      </c>
      <c r="F19" s="6">
        <v>0.0445</v>
      </c>
    </row>
    <row r="20" spans="1:6" ht="15.75" thickBot="1">
      <c r="A20" s="3" t="s">
        <v>1</v>
      </c>
      <c r="B20" s="3" t="s">
        <v>20</v>
      </c>
      <c r="C20" s="3" t="s">
        <v>21</v>
      </c>
      <c r="D20" s="3" t="s">
        <v>2</v>
      </c>
      <c r="E20" s="3" t="s">
        <v>13</v>
      </c>
      <c r="F20" s="3" t="s">
        <v>23</v>
      </c>
    </row>
    <row r="21" spans="1:6" ht="75.75" thickBo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3" ht="15.75" thickBot="1">
      <c r="F23" s="1">
        <v>126757.33</v>
      </c>
    </row>
    <row r="24" spans="1:6" ht="16.5" thickBot="1" thickTop="1">
      <c r="A24" s="11" t="s">
        <v>31</v>
      </c>
      <c r="B24" s="17">
        <v>1305719.22</v>
      </c>
      <c r="C24" s="1"/>
      <c r="F24" s="1">
        <v>117732.83</v>
      </c>
    </row>
    <row r="25" spans="1:6" ht="16.5" thickBot="1" thickTop="1">
      <c r="A25" s="11" t="s">
        <v>32</v>
      </c>
      <c r="B25" s="17">
        <v>14</v>
      </c>
      <c r="F25" s="1">
        <v>124923.94</v>
      </c>
    </row>
    <row r="26" spans="1:6" ht="16.5" thickBot="1" thickTop="1">
      <c r="A26" s="11" t="s">
        <v>33</v>
      </c>
      <c r="B26" s="12">
        <f>B24*B25%</f>
        <v>182800.6908</v>
      </c>
      <c r="F26" s="1">
        <v>136342.37</v>
      </c>
    </row>
    <row r="27" spans="1:6" ht="16.5" thickBot="1" thickTop="1">
      <c r="A27" s="11" t="s">
        <v>34</v>
      </c>
      <c r="B27" s="17">
        <v>39780</v>
      </c>
      <c r="F27" s="1">
        <v>107971.44</v>
      </c>
    </row>
    <row r="28" spans="1:6" ht="16.5" thickBot="1" thickTop="1">
      <c r="A28" s="11" t="s">
        <v>35</v>
      </c>
      <c r="B28" s="13">
        <f>B26-B27</f>
        <v>143020.6908</v>
      </c>
      <c r="F28" s="1">
        <v>140037.13</v>
      </c>
    </row>
    <row r="29" spans="1:6" ht="16.5" thickBot="1" thickTop="1">
      <c r="A29" s="11"/>
      <c r="B29" s="11"/>
      <c r="F29" s="1">
        <v>118520.08</v>
      </c>
    </row>
    <row r="30" spans="1:6" ht="16.5" thickBot="1" thickTop="1">
      <c r="A30" s="14" t="s">
        <v>36</v>
      </c>
      <c r="B30" s="15">
        <f>B28</f>
        <v>143020.6908</v>
      </c>
      <c r="F30" s="1">
        <v>91791.52</v>
      </c>
    </row>
    <row r="31" spans="1:6" ht="16.5" thickBot="1" thickTop="1">
      <c r="A31" s="11" t="s">
        <v>37</v>
      </c>
      <c r="B31" s="13">
        <f>B24</f>
        <v>1305719.22</v>
      </c>
      <c r="F31" s="1">
        <v>128857.81</v>
      </c>
    </row>
    <row r="32" spans="1:6" ht="16.5" thickBot="1" thickTop="1">
      <c r="A32" s="14" t="s">
        <v>47</v>
      </c>
      <c r="B32" s="16">
        <f>(B30/B31)*100</f>
        <v>10.953403197970848</v>
      </c>
      <c r="F32" s="1">
        <v>53667.64</v>
      </c>
    </row>
    <row r="33" ht="15.75" thickTop="1">
      <c r="F33" s="1">
        <v>58464.5</v>
      </c>
    </row>
    <row r="34" spans="6:7" ht="15">
      <c r="F34" s="1">
        <v>100652.63</v>
      </c>
      <c r="G34" s="1">
        <f>SUM(F23:F34)</f>
        <v>1305719.2199999997</v>
      </c>
    </row>
    <row r="35" spans="1:6" ht="19.5">
      <c r="A35" s="49" t="s">
        <v>46</v>
      </c>
      <c r="B35" s="49"/>
      <c r="C35" s="49"/>
      <c r="D35" s="49"/>
      <c r="E35" s="49"/>
      <c r="F35" s="49"/>
    </row>
    <row r="36" ht="15.75" thickBot="1"/>
    <row r="37" spans="1:6" ht="19.5" thickBot="1" thickTop="1">
      <c r="A37" s="25" t="s">
        <v>38</v>
      </c>
      <c r="B37" s="25" t="s">
        <v>21</v>
      </c>
      <c r="C37" s="25" t="s">
        <v>20</v>
      </c>
      <c r="D37" s="25" t="s">
        <v>0</v>
      </c>
      <c r="E37" s="25" t="s">
        <v>23</v>
      </c>
      <c r="F37" s="25" t="s">
        <v>1</v>
      </c>
    </row>
    <row r="38" spans="1:6" ht="17.25" thickBot="1" thickTop="1">
      <c r="A38" s="22" t="s">
        <v>39</v>
      </c>
      <c r="B38" s="18">
        <f>18.8%*B32%</f>
        <v>0.020592398012185195</v>
      </c>
      <c r="C38" s="18">
        <f>15.2%*B32%</f>
        <v>0.01664917286091569</v>
      </c>
      <c r="D38" s="18">
        <f>17.67%*B32%</f>
        <v>0.01935466345081449</v>
      </c>
      <c r="E38" s="18">
        <f>3.83%*B32%</f>
        <v>0.004195153424822835</v>
      </c>
      <c r="F38" s="19">
        <f>44.5%*B32%</f>
        <v>0.04874264423097028</v>
      </c>
    </row>
    <row r="39" spans="1:7" ht="17.25" thickBot="1" thickTop="1">
      <c r="A39" s="22" t="s">
        <v>40</v>
      </c>
      <c r="B39" s="20">
        <f>19.8%*B32%</f>
        <v>0.02168773833198228</v>
      </c>
      <c r="C39" s="18">
        <f>15.2%*B32%</f>
        <v>0.01664917286091569</v>
      </c>
      <c r="D39" s="18">
        <f>20.55%*B32%</f>
        <v>0.022509243571830095</v>
      </c>
      <c r="E39" s="18">
        <f>4.45%*B32%</f>
        <v>0.0048742644230970284</v>
      </c>
      <c r="F39" s="19">
        <f>40%*B32%</f>
        <v>0.043813612791883394</v>
      </c>
      <c r="G39" s="9"/>
    </row>
    <row r="40" spans="1:6" ht="17.25" thickBot="1" thickTop="1">
      <c r="A40" s="43" t="s">
        <v>41</v>
      </c>
      <c r="B40" s="44">
        <f>20.8%*B32%</f>
        <v>0.02278307865177937</v>
      </c>
      <c r="C40" s="44">
        <f>15.2%*B32%</f>
        <v>0.01664917286091569</v>
      </c>
      <c r="D40" s="44">
        <f>19.73%*B32%</f>
        <v>0.021611064509596486</v>
      </c>
      <c r="E40" s="44">
        <f>4.27%*B32%</f>
        <v>0.0046771031655335514</v>
      </c>
      <c r="F40" s="45">
        <f>40%*B32%</f>
        <v>0.043813612791883394</v>
      </c>
    </row>
    <row r="41" spans="1:6" ht="17.25" thickBot="1" thickTop="1">
      <c r="A41" s="46" t="s">
        <v>42</v>
      </c>
      <c r="B41" s="47">
        <f>17.8%*B32%</f>
        <v>0.019497057692388114</v>
      </c>
      <c r="C41" s="47">
        <f>19.2%*B32%</f>
        <v>0.02103053414010403</v>
      </c>
      <c r="D41" s="47">
        <f>18.9%*B32%</f>
        <v>0.0207019320441649</v>
      </c>
      <c r="E41" s="47">
        <f>4.1%*B32%</f>
        <v>0.004490895311168047</v>
      </c>
      <c r="F41" s="48">
        <f>40%*B32%</f>
        <v>0.043813612791883394</v>
      </c>
    </row>
    <row r="42" spans="1:6" ht="17.25" thickBot="1" thickTop="1">
      <c r="A42" s="22" t="s">
        <v>43</v>
      </c>
      <c r="B42" s="18">
        <f>18.8%*B32%</f>
        <v>0.020592398012185195</v>
      </c>
      <c r="C42" s="18">
        <f>19.2%*B32%</f>
        <v>0.02103053414010403</v>
      </c>
      <c r="D42" s="18">
        <f>18.08%*B32%</f>
        <v>0.019803752981931294</v>
      </c>
      <c r="E42" s="18">
        <f>3.92%*B32%</f>
        <v>0.004293734053604573</v>
      </c>
      <c r="F42" s="19">
        <f>40%*B32%</f>
        <v>0.043813612791883394</v>
      </c>
    </row>
    <row r="43" spans="1:6" ht="16.5" thickBot="1" thickTop="1">
      <c r="A43" s="22" t="s">
        <v>44</v>
      </c>
      <c r="B43" s="18">
        <f>53.5%*B32%</f>
        <v>0.05860070710914404</v>
      </c>
      <c r="C43" s="18">
        <f>21.5%*B32%</f>
        <v>0.023549816875637324</v>
      </c>
      <c r="D43" s="18">
        <f>20.55%*B32%</f>
        <v>0.022509243571830095</v>
      </c>
      <c r="E43" s="18">
        <f>4.45%*B32%</f>
        <v>0.0048742644230970284</v>
      </c>
      <c r="F43" s="21" t="s">
        <v>45</v>
      </c>
    </row>
    <row r="44" ht="15.75" thickTop="1"/>
    <row r="45" spans="4:6" ht="15">
      <c r="D45" s="26"/>
      <c r="E45" s="26"/>
      <c r="F45" s="26"/>
    </row>
    <row r="46" spans="4:6" ht="15">
      <c r="D46" s="26"/>
      <c r="E46" s="26"/>
      <c r="F46" s="26"/>
    </row>
  </sheetData>
  <sheetProtection password="DDDD" sheet="1"/>
  <mergeCells count="2">
    <mergeCell ref="A1:D1"/>
    <mergeCell ref="A35:F3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Roberto dos Santos</dc:creator>
  <cp:keywords/>
  <dc:description/>
  <cp:lastModifiedBy>Meire FerreiraTortolani</cp:lastModifiedBy>
  <dcterms:created xsi:type="dcterms:W3CDTF">2020-09-14T19:30:05Z</dcterms:created>
  <dcterms:modified xsi:type="dcterms:W3CDTF">2020-09-23T12:47:07Z</dcterms:modified>
  <cp:category/>
  <cp:version/>
  <cp:contentType/>
  <cp:contentStatus/>
</cp:coreProperties>
</file>