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60" windowWidth="24240" windowHeight="12375"/>
  </bookViews>
  <sheets>
    <sheet name="Planilha Custos SOROCABA" sheetId="5" r:id="rId1"/>
  </sheets>
  <calcPr calcId="145621"/>
</workbook>
</file>

<file path=xl/calcChain.xml><?xml version="1.0" encoding="utf-8"?>
<calcChain xmlns="http://schemas.openxmlformats.org/spreadsheetml/2006/main">
  <c r="H119" i="5" l="1"/>
  <c r="H118" i="5"/>
  <c r="H117" i="5" l="1"/>
  <c r="H116" i="5" l="1"/>
  <c r="H109" i="5" l="1"/>
  <c r="H114" i="5"/>
  <c r="H113" i="5"/>
  <c r="C20" i="5"/>
  <c r="H112" i="5"/>
  <c r="H111" i="5"/>
  <c r="H110" i="5"/>
  <c r="H108" i="5"/>
  <c r="H115" i="5" l="1"/>
  <c r="H57" i="5"/>
  <c r="H50" i="5" l="1"/>
  <c r="E127" i="5" l="1"/>
  <c r="H123" i="5" s="1"/>
  <c r="G85" i="5"/>
  <c r="G84" i="5"/>
  <c r="G83" i="5"/>
  <c r="G82" i="5"/>
  <c r="G71" i="5"/>
  <c r="H51" i="5"/>
  <c r="G38" i="5"/>
  <c r="C28" i="5"/>
  <c r="C23" i="5"/>
  <c r="C143" i="5" l="1"/>
  <c r="E28" i="5"/>
  <c r="H71" i="5"/>
  <c r="G137" i="5"/>
  <c r="H37" i="5"/>
  <c r="H39" i="5"/>
  <c r="H41" i="5"/>
  <c r="H73" i="5"/>
  <c r="H70" i="5"/>
  <c r="H72" i="5" s="1"/>
  <c r="H40" i="5"/>
  <c r="H42" i="5"/>
  <c r="H36" i="5"/>
  <c r="H43" i="5"/>
  <c r="H38" i="5"/>
  <c r="H95" i="5"/>
  <c r="H96" i="5" s="1"/>
  <c r="H83" i="5"/>
  <c r="C29" i="5"/>
  <c r="E29" i="5" s="1"/>
  <c r="H85" i="5"/>
  <c r="G44" i="5"/>
  <c r="G46" i="5" s="1"/>
  <c r="H84" i="5"/>
  <c r="H52" i="5"/>
  <c r="H59" i="5" s="1"/>
  <c r="G88" i="5"/>
  <c r="H82" i="5"/>
  <c r="H86" i="5"/>
  <c r="H65" i="5" l="1"/>
  <c r="G89" i="5"/>
  <c r="H46" i="5"/>
  <c r="H64" i="5" s="1"/>
  <c r="G97" i="5"/>
  <c r="H75" i="5"/>
  <c r="E30" i="5"/>
  <c r="G74" i="5"/>
  <c r="H74" i="5" s="1"/>
  <c r="H44" i="5"/>
  <c r="C30" i="5"/>
  <c r="C31" i="5" s="1"/>
  <c r="E31" i="5" s="1"/>
  <c r="H88" i="5"/>
  <c r="H89" i="5" s="1"/>
  <c r="H90" i="5" s="1"/>
  <c r="E32" i="5" l="1"/>
  <c r="H63" i="5" s="1"/>
  <c r="H66" i="5" s="1"/>
  <c r="G138" i="5" s="1"/>
  <c r="H76" i="5"/>
  <c r="G139" i="5" s="1"/>
  <c r="H102" i="5"/>
  <c r="G98" i="5" l="1"/>
  <c r="H97" i="5"/>
  <c r="H98" i="5" s="1"/>
  <c r="H103" i="5" s="1"/>
  <c r="H104" i="5" s="1"/>
  <c r="G140" i="5" s="1"/>
  <c r="G141" i="5" l="1"/>
  <c r="G142" i="5" s="1"/>
  <c r="G143" i="5" s="1"/>
  <c r="G144" i="5" s="1"/>
</calcChain>
</file>

<file path=xl/comments1.xml><?xml version="1.0" encoding="utf-8"?>
<comments xmlns="http://schemas.openxmlformats.org/spreadsheetml/2006/main">
  <authors>
    <author/>
    <author>Stephanie Hung</author>
  </authors>
  <commentList>
    <comment ref="D38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F38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G53" authorId="1">
      <text>
        <r>
          <rPr>
            <b/>
            <sz val="9"/>
            <color indexed="81"/>
            <rFont val="Tahoma"/>
            <family val="2"/>
          </rPr>
          <t xml:space="preserve">Se o trabalhador não for sindicalizado, poderá ser descontado até o limite de 20%
</t>
        </r>
      </text>
    </comment>
    <comment ref="D84" authorId="1">
      <text>
        <r>
          <rPr>
            <b/>
            <sz val="9"/>
            <color indexed="81"/>
            <rFont val="Tahoma"/>
            <family val="2"/>
          </rPr>
          <t xml:space="preserve">Percentual de funcionários que ausentaram por licença paternidade no ano
</t>
        </r>
      </text>
    </comment>
    <comment ref="B94" authorId="1">
      <text>
        <r>
          <rPr>
            <b/>
            <sz val="9"/>
            <color indexed="81"/>
            <rFont val="Tahoma"/>
            <family val="2"/>
          </rPr>
          <t xml:space="preserve">Não se aplica intrajornada nesta contratação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<sst xmlns="http://schemas.openxmlformats.org/spreadsheetml/2006/main" count="233" uniqueCount="143">
  <si>
    <t>Total</t>
  </si>
  <si>
    <t>Férias</t>
  </si>
  <si>
    <t>SEBRAE</t>
  </si>
  <si>
    <t>INCRA</t>
  </si>
  <si>
    <t>FGTS</t>
  </si>
  <si>
    <t>Valor diário</t>
  </si>
  <si>
    <t>Insumos Diversos</t>
  </si>
  <si>
    <t>Custos Indiretos, Tributos e Lucro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</si>
  <si>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</si>
  <si>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</si>
  <si>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</si>
  <si>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</si>
  <si>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</si>
  <si>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</si>
  <si>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</si>
  <si>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</si>
  <si>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C</t>
  </si>
  <si>
    <t>D</t>
  </si>
  <si>
    <t>E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</si>
  <si>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</si>
  <si>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</si>
  <si>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</si>
  <si>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</si>
  <si>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</si>
  <si>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</si>
  <si>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</si>
  <si>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</si>
  <si>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</si>
  <si>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</si>
  <si>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</si>
  <si>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</si>
  <si>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</si>
  <si>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</si>
  <si>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</si>
  <si>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</si>
  <si>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</si>
  <si>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>Submódulo 2.3 - Benefícios Mensais e Diários.</t>
  </si>
  <si>
    <t>2.3</t>
  </si>
  <si>
    <t>Benefícios Mensais e Diários</t>
  </si>
  <si>
    <t>Transporte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</si>
  <si>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</si>
  <si>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</si>
  <si>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</si>
  <si>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</si>
  <si>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</si>
  <si>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</si>
  <si>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</si>
  <si>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</si>
  <si>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</si>
  <si>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</si>
  <si>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</si>
  <si>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</si>
  <si>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</si>
  <si>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</si>
  <si>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</si>
  <si>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</si>
  <si>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</si>
  <si>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</si>
  <si>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</si>
  <si>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</si>
  <si>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</si>
  <si>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</si>
  <si>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</si>
  <si>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</si>
  <si>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2. QUADRO-RESUMO DO CUSTO POR EMPREGADO</t>
  </si>
  <si>
    <t>Mão de obra vinculada à execução contratual (valor por empregado)</t>
  </si>
  <si>
    <t>Com ajustes após publicação da Lei n° 13.467, de 2017.</t>
  </si>
  <si>
    <t>Intervalo para repouso e alimentação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</si>
  <si>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</si>
  <si>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</si>
  <si>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</si>
  <si>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</si>
  <si>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</si>
  <si>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Licitação Nº: __________/____________</t>
  </si>
  <si>
    <t>Dia _______/_______/_______ às  ______:_______</t>
  </si>
  <si>
    <t>%</t>
  </si>
  <si>
    <t>Total (Base do cálculo principal)</t>
  </si>
  <si>
    <t>Subtotal</t>
  </si>
  <si>
    <t>Total Submódulo 2.1</t>
  </si>
  <si>
    <t>SAT (RAT*FAP)</t>
  </si>
  <si>
    <t>RAT</t>
  </si>
  <si>
    <t>FAP</t>
  </si>
  <si>
    <t>Nome do sindicato:</t>
  </si>
  <si>
    <t xml:space="preserve">Incidência do submodulo 2.2 </t>
  </si>
  <si>
    <t>Bilhete por dia</t>
  </si>
  <si>
    <t>Incidência do submódulo 2.2 no módulo 01</t>
  </si>
  <si>
    <t>13º (décimo terceiro) Salário, Férias e Adicional de Férias (com incidência do submódulo 2.2)</t>
  </si>
  <si>
    <t>GPS, FGTS e outras contribuições (com incidência do submódulo 2.2 no módulo 01)</t>
  </si>
  <si>
    <t>Número de ausências por ano (dias)</t>
  </si>
  <si>
    <t>% de ocorrência</t>
  </si>
  <si>
    <t>Dias de licença</t>
  </si>
  <si>
    <t>* valores baseados no histórico do presente contrato</t>
  </si>
  <si>
    <t xml:space="preserve">Subtotal </t>
  </si>
  <si>
    <t>Incidência do submódulo 2.2</t>
  </si>
  <si>
    <t>Total do submódulo 4.1</t>
  </si>
  <si>
    <t>* Porcentagens baseados no contrato atual e nos índices referenciais do TCU para a planilha inicial</t>
  </si>
  <si>
    <t>Crachá de identificação</t>
  </si>
  <si>
    <t>Custo unitário (R$)</t>
  </si>
  <si>
    <t>Vida útil (meses)</t>
  </si>
  <si>
    <t>Quantidade</t>
  </si>
  <si>
    <t>Custos Indiretos (Despesa Administrativa + Despesa Operacional</t>
  </si>
  <si>
    <t>Alíquota</t>
  </si>
  <si>
    <t>Tributos Federais (especificar)</t>
  </si>
  <si>
    <t>Tributos Estaduais (especificar)</t>
  </si>
  <si>
    <t>Tributos Municipais (especificar)</t>
  </si>
  <si>
    <t>Outros tributos</t>
  </si>
  <si>
    <t>BDI com fórmula</t>
  </si>
  <si>
    <t>Incidência do Módulo 6 – Custos Indiretos, Tributos e Lucro</t>
  </si>
  <si>
    <t>Base de cálculo para tributos</t>
  </si>
  <si>
    <t>PIS</t>
  </si>
  <si>
    <t>COFINS</t>
  </si>
  <si>
    <t>Outros</t>
  </si>
  <si>
    <t>ISSQN</t>
  </si>
  <si>
    <t>Contrapartida do empregado (6% sobre o salário base) - Desconto</t>
  </si>
  <si>
    <t xml:space="preserve">Previsão mensal de horas extras 50 %  </t>
  </si>
  <si>
    <t xml:space="preserve">Valor </t>
  </si>
  <si>
    <t>Auxílio-Refeição</t>
  </si>
  <si>
    <t>Participação do empregado</t>
  </si>
  <si>
    <t>Auxílio-Alimentação</t>
  </si>
  <si>
    <t>Benefício Social Familiar</t>
  </si>
  <si>
    <t>Percentual sobre o custo direto</t>
  </si>
  <si>
    <t>Total Uniforme</t>
  </si>
  <si>
    <t>Total Insumos Diversos</t>
  </si>
  <si>
    <t xml:space="preserve">Valor Total mensal por Empregado </t>
  </si>
  <si>
    <t>Total Tributos</t>
  </si>
  <si>
    <t>13º Salário, Férias e Adicional de Férias</t>
  </si>
  <si>
    <t>Contratação de empresa para prestação de serviço de limpeza, asseio e conservação predial (20 h/semanais)</t>
  </si>
  <si>
    <t>Benefício Natalidade</t>
  </si>
  <si>
    <t>Auxílio Creche</t>
  </si>
  <si>
    <t>ANEXO II DO TERMO DE REFERÊNCIA PLANILHA DE CUSTOS E FORMAÇÃO DE PREÇOS</t>
  </si>
  <si>
    <t>Nº do Processo: 3383/2018</t>
  </si>
  <si>
    <t>Jaqueta forrada ou blusa, para o inverno</t>
  </si>
  <si>
    <t>Par de meias de algodão</t>
  </si>
  <si>
    <t>I</t>
  </si>
  <si>
    <t>Calça de brim/elanca com elástico</t>
  </si>
  <si>
    <t>Camiseta manga curta/malha fria</t>
  </si>
  <si>
    <t>Sapato preto com sola de borracha antiderrapante</t>
  </si>
  <si>
    <t>Bota de borracha antiderrapante</t>
  </si>
  <si>
    <t>N/A</t>
  </si>
  <si>
    <t>Subtotal (A+B+C+D+E)</t>
  </si>
  <si>
    <t>Subtotal Insumos Diversos</t>
  </si>
  <si>
    <t>Materiais e Utensílios</t>
  </si>
  <si>
    <t>Desconto COFINS sobre Materiais e Utensílios (I) (9,25%)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</si>
</sst>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\-??_);_(@_)"/>
    <numFmt numFmtId="166" formatCode="&quot;R$&quot;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9"/>
      <color indexed="8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2">
    <xf numFmtId="0" fontId="0" fillId="0" borderId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6" applyNumberFormat="0" applyAlignment="0" applyProtection="0"/>
    <xf numFmtId="0" fontId="11" fillId="7" borderId="17" applyNumberFormat="0" applyAlignment="0" applyProtection="0"/>
    <xf numFmtId="0" fontId="12" fillId="7" borderId="16" applyNumberFormat="0" applyAlignment="0" applyProtection="0"/>
    <xf numFmtId="0" fontId="13" fillId="0" borderId="18" applyNumberFormat="0" applyFill="0" applyAlignment="0" applyProtection="0"/>
    <xf numFmtId="0" fontId="14" fillId="8" borderId="19" applyNumberFormat="0" applyAlignment="0" applyProtection="0"/>
    <xf numFmtId="0" fontId="15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4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6" xfId="0" applyFont="1" applyBorder="1" applyAlignment="1">
      <alignment horizontal="center"/>
    </xf>
    <xf numFmtId="0" fontId="24" fillId="0" borderId="6" xfId="0" applyFont="1" applyBorder="1" applyAlignment="1"/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4" fillId="0" borderId="0" xfId="0" applyNumberFormat="1" applyFont="1"/>
    <xf numFmtId="0" fontId="24" fillId="0" borderId="8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8" fillId="0" borderId="0" xfId="0" applyFont="1"/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10" fontId="24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2" fontId="24" fillId="34" borderId="2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10" fontId="24" fillId="0" borderId="3" xfId="0" applyNumberFormat="1" applyFont="1" applyBorder="1" applyAlignment="1">
      <alignment horizontal="center"/>
    </xf>
    <xf numFmtId="0" fontId="26" fillId="0" borderId="24" xfId="0" applyFont="1" applyBorder="1" applyAlignment="1">
      <alignment wrapText="1"/>
    </xf>
    <xf numFmtId="166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66" fontId="28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4" fontId="26" fillId="0" borderId="24" xfId="5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6" fillId="0" borderId="0" xfId="0" applyFont="1"/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0" fontId="24" fillId="0" borderId="3" xfId="0" applyNumberFormat="1" applyFont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 wrapText="1"/>
    </xf>
    <xf numFmtId="10" fontId="24" fillId="34" borderId="3" xfId="0" applyNumberFormat="1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10" fontId="26" fillId="0" borderId="3" xfId="0" applyNumberFormat="1" applyFont="1" applyBorder="1" applyAlignment="1">
      <alignment horizontal="center" vertical="center" wrapText="1"/>
    </xf>
    <xf numFmtId="10" fontId="26" fillId="34" borderId="3" xfId="0" applyNumberFormat="1" applyFont="1" applyFill="1" applyBorder="1" applyAlignment="1">
      <alignment horizontal="center" vertical="center" wrapText="1"/>
    </xf>
    <xf numFmtId="10" fontId="24" fillId="34" borderId="2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0" fontId="24" fillId="0" borderId="24" xfId="0" applyNumberFormat="1" applyFont="1" applyFill="1" applyBorder="1" applyAlignment="1">
      <alignment horizontal="center" vertical="center" wrapText="1"/>
    </xf>
    <xf numFmtId="10" fontId="24" fillId="0" borderId="6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166" fontId="24" fillId="0" borderId="24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0" fontId="24" fillId="0" borderId="26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/>
    <xf numFmtId="10" fontId="24" fillId="0" borderId="0" xfId="0" applyNumberFormat="1" applyFont="1"/>
    <xf numFmtId="0" fontId="24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10" fontId="24" fillId="0" borderId="6" xfId="0" applyNumberFormat="1" applyFont="1" applyFill="1" applyBorder="1" applyAlignment="1">
      <alignment horizontal="center" vertical="center" wrapText="1"/>
    </xf>
    <xf numFmtId="10" fontId="24" fillId="0" borderId="6" xfId="0" applyNumberFormat="1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9" fontId="24" fillId="0" borderId="0" xfId="0" applyNumberFormat="1" applyFont="1"/>
    <xf numFmtId="166" fontId="26" fillId="0" borderId="3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0" fontId="25" fillId="36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 wrapText="1"/>
    </xf>
    <xf numFmtId="166" fontId="24" fillId="0" borderId="4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166" fontId="24" fillId="0" borderId="4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10" fontId="24" fillId="0" borderId="3" xfId="0" applyNumberFormat="1" applyFont="1" applyBorder="1" applyAlignment="1">
      <alignment horizontal="center" vertical="center" wrapText="1"/>
    </xf>
    <xf numFmtId="10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0" fontId="26" fillId="0" borderId="3" xfId="0" applyNumberFormat="1" applyFont="1" applyBorder="1" applyAlignment="1">
      <alignment horizontal="center" vertical="center" wrapText="1"/>
    </xf>
    <xf numFmtId="10" fontId="2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166" fontId="24" fillId="0" borderId="3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0" fontId="27" fillId="0" borderId="3" xfId="0" applyNumberFormat="1" applyFont="1" applyBorder="1" applyAlignment="1">
      <alignment horizontal="center" vertical="center" wrapText="1"/>
    </xf>
    <xf numFmtId="10" fontId="27" fillId="0" borderId="5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66" fontId="24" fillId="34" borderId="3" xfId="0" applyNumberFormat="1" applyFont="1" applyFill="1" applyBorder="1" applyAlignment="1">
      <alignment horizontal="center" vertical="center" wrapText="1"/>
    </xf>
    <xf numFmtId="166" fontId="24" fillId="34" borderId="5" xfId="0" applyNumberFormat="1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left" vertical="center" wrapText="1"/>
    </xf>
    <xf numFmtId="0" fontId="24" fillId="34" borderId="4" xfId="0" applyFont="1" applyFill="1" applyBorder="1" applyAlignment="1">
      <alignment horizontal="left" vertical="center" wrapText="1"/>
    </xf>
    <xf numFmtId="0" fontId="24" fillId="34" borderId="5" xfId="0" applyFont="1" applyFill="1" applyBorder="1" applyAlignment="1">
      <alignment horizontal="left" vertical="center" wrapText="1"/>
    </xf>
    <xf numFmtId="166" fontId="26" fillId="34" borderId="3" xfId="0" applyNumberFormat="1" applyFont="1" applyFill="1" applyBorder="1" applyAlignment="1">
      <alignment horizontal="center" vertical="center" wrapText="1"/>
    </xf>
    <xf numFmtId="166" fontId="26" fillId="34" borderId="5" xfId="0" applyNumberFormat="1" applyFont="1" applyFill="1" applyBorder="1" applyAlignment="1">
      <alignment horizontal="center" vertical="center" wrapText="1"/>
    </xf>
    <xf numFmtId="0" fontId="26" fillId="34" borderId="3" xfId="0" applyFont="1" applyFill="1" applyBorder="1" applyAlignment="1">
      <alignment horizontal="left" vertical="center" wrapText="1"/>
    </xf>
    <xf numFmtId="0" fontId="26" fillId="34" borderId="4" xfId="0" applyFont="1" applyFill="1" applyBorder="1" applyAlignment="1">
      <alignment horizontal="left" vertical="center" wrapText="1"/>
    </xf>
    <xf numFmtId="0" fontId="26" fillId="34" borderId="5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Border="1"/>
    <xf numFmtId="0" fontId="24" fillId="0" borderId="5" xfId="0" applyFont="1" applyBorder="1"/>
    <xf numFmtId="9" fontId="27" fillId="0" borderId="3" xfId="0" applyNumberFormat="1" applyFont="1" applyBorder="1" applyAlignment="1">
      <alignment horizontal="center" vertical="center" wrapText="1"/>
    </xf>
    <xf numFmtId="10" fontId="24" fillId="0" borderId="11" xfId="0" applyNumberFormat="1" applyFont="1" applyFill="1" applyBorder="1" applyAlignment="1">
      <alignment horizontal="center" vertical="center" wrapText="1"/>
    </xf>
    <xf numFmtId="10" fontId="24" fillId="0" borderId="12" xfId="0" applyNumberFormat="1" applyFont="1" applyFill="1" applyBorder="1" applyAlignment="1">
      <alignment horizontal="center" vertical="center" wrapText="1"/>
    </xf>
    <xf numFmtId="10" fontId="24" fillId="0" borderId="22" xfId="0" applyNumberFormat="1" applyFont="1" applyFill="1" applyBorder="1" applyAlignment="1">
      <alignment horizontal="center" vertical="center" wrapText="1"/>
    </xf>
    <xf numFmtId="10" fontId="24" fillId="0" borderId="26" xfId="0" applyNumberFormat="1" applyFont="1" applyFill="1" applyBorder="1" applyAlignment="1">
      <alignment horizontal="center" vertical="center" wrapText="1"/>
    </xf>
    <xf numFmtId="10" fontId="24" fillId="0" borderId="23" xfId="0" applyNumberFormat="1" applyFont="1" applyFill="1" applyBorder="1" applyAlignment="1">
      <alignment horizontal="center" vertical="center" wrapText="1"/>
    </xf>
    <xf numFmtId="10" fontId="24" fillId="0" borderId="24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0" fontId="24" fillId="0" borderId="9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10" fontId="27" fillId="0" borderId="4" xfId="0" applyNumberFormat="1" applyFont="1" applyBorder="1" applyAlignment="1">
      <alignment horizontal="center" vertical="center" wrapText="1"/>
    </xf>
  </cellXfs>
  <cellStyles count="52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Moeda" xfId="51" builtinId="4"/>
    <cellStyle name="Neutra" xfId="11" builtinId="28" customBuiltin="1"/>
    <cellStyle name="Normal" xfId="0" builtinId="0"/>
    <cellStyle name="Normal 2" xfId="46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1"/>
    <cellStyle name="Vírgula 3" xfId="3"/>
    <cellStyle name="Vírgula 3 2" xfId="49"/>
    <cellStyle name="Vírgula 4" xfId="2"/>
    <cellStyle name="Vírgula 4 2" xfId="48"/>
    <cellStyle name="Vírgula 5" xfId="45"/>
    <cellStyle name="Vírgula 5 2" xfId="50"/>
    <cellStyle name="Vírgula 6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4"/>
  <sheetViews>
    <sheetView showGridLines="0" tabSelected="1" topLeftCell="A104" zoomScale="130" zoomScaleNormal="130" workbookViewId="0">
      <selection activeCell="A119" sqref="A119:G119"/>
    </sheetView>
  </sheetViews>
  <sheetFormatPr defaultRowHeight="11.25" x14ac:dyDescent="0.2"/>
  <cols>
    <col min="1" max="1" width="3.28515625" style="1" customWidth="1"/>
    <col min="2" max="2" width="37.140625" style="1" bestFit="1" customWidth="1"/>
    <col min="3" max="3" width="9.140625" style="1" bestFit="1" customWidth="1"/>
    <col min="4" max="4" width="6.7109375" style="1" bestFit="1" customWidth="1"/>
    <col min="5" max="5" width="6" style="1" bestFit="1" customWidth="1"/>
    <col min="6" max="6" width="4.140625" style="1" customWidth="1"/>
    <col min="7" max="7" width="10.5703125" style="1" bestFit="1" customWidth="1"/>
    <col min="8" max="8" width="10" style="1" customWidth="1"/>
    <col min="9" max="9" width="3.85546875" style="1" customWidth="1"/>
    <col min="10" max="10" width="49.140625" style="1" customWidth="1"/>
    <col min="11" max="16384" width="9.140625" style="1"/>
  </cols>
  <sheetData>
    <row r="1" spans="1:9" ht="12" customHeight="1" x14ac:dyDescent="0.2">
      <c r="A1" s="69" t="s">
        <v>129</v>
      </c>
      <c r="B1" s="69"/>
      <c r="C1" s="69"/>
      <c r="D1" s="69"/>
      <c r="E1" s="69"/>
      <c r="F1" s="69"/>
      <c r="G1" s="69"/>
      <c r="H1" s="69"/>
      <c r="I1" s="69"/>
    </row>
    <row r="2" spans="1:9" ht="12" customHeight="1" x14ac:dyDescent="0.2">
      <c r="A2" s="70" t="s">
        <v>126</v>
      </c>
      <c r="B2" s="70"/>
      <c r="C2" s="70"/>
      <c r="D2" s="70"/>
      <c r="E2" s="70"/>
      <c r="F2" s="70"/>
      <c r="G2" s="70"/>
      <c r="H2" s="70"/>
      <c r="I2" s="70"/>
    </row>
    <row r="3" spans="1:9" ht="12" customHeight="1" x14ac:dyDescent="0.2">
      <c r="A3" s="71" t="s">
        <v>66</v>
      </c>
      <c r="B3" s="71"/>
      <c r="C3" s="71"/>
      <c r="D3" s="71"/>
      <c r="E3" s="71"/>
      <c r="F3" s="71"/>
      <c r="G3" s="71"/>
      <c r="H3" s="71"/>
      <c r="I3" s="71"/>
    </row>
    <row r="4" spans="1:9" ht="12" customHeight="1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 thickBot="1" x14ac:dyDescent="0.25">
      <c r="A5" s="72" t="s">
        <v>130</v>
      </c>
      <c r="B5" s="73"/>
      <c r="C5" s="3"/>
      <c r="D5" s="3"/>
      <c r="E5" s="3"/>
      <c r="F5" s="3"/>
      <c r="G5" s="4"/>
      <c r="H5" s="4"/>
    </row>
    <row r="6" spans="1:9" ht="12" customHeight="1" thickBot="1" x14ac:dyDescent="0.25">
      <c r="A6" s="72" t="s">
        <v>73</v>
      </c>
      <c r="B6" s="73"/>
      <c r="C6" s="3"/>
      <c r="D6" s="3"/>
      <c r="E6" s="3"/>
      <c r="F6" s="3"/>
    </row>
    <row r="7" spans="1:9" ht="12" customHeight="1" x14ac:dyDescent="0.2"/>
    <row r="8" spans="1:9" ht="12" customHeight="1" x14ac:dyDescent="0.2">
      <c r="A8" s="74" t="s">
        <v>74</v>
      </c>
      <c r="B8" s="74"/>
      <c r="C8" s="74"/>
      <c r="D8" s="74"/>
      <c r="E8" s="74"/>
      <c r="F8" s="74"/>
      <c r="G8" s="74"/>
      <c r="H8" s="74"/>
      <c r="I8" s="74"/>
    </row>
    <row r="9" spans="1:9" ht="12" customHeight="1" x14ac:dyDescent="0.2"/>
    <row r="10" spans="1:9" ht="12" customHeight="1" x14ac:dyDescent="0.2">
      <c r="A10" s="85" t="s">
        <v>68</v>
      </c>
      <c r="B10" s="85"/>
      <c r="C10" s="85"/>
      <c r="D10" s="85"/>
      <c r="E10" s="85"/>
      <c r="F10" s="85"/>
      <c r="G10" s="85"/>
      <c r="H10" s="85"/>
      <c r="I10" s="85"/>
    </row>
    <row r="11" spans="1:9" ht="12" customHeight="1" thickBot="1" x14ac:dyDescent="0.25"/>
    <row r="12" spans="1:9" ht="12" customHeight="1" thickBot="1" x14ac:dyDescent="0.25">
      <c r="A12" s="5" t="s">
        <v>13</v>
      </c>
      <c r="B12" s="6" t="s">
        <v>69</v>
      </c>
      <c r="C12" s="86"/>
      <c r="D12" s="87"/>
      <c r="E12" s="87"/>
      <c r="F12" s="88"/>
      <c r="G12" s="4"/>
      <c r="H12" s="4"/>
    </row>
    <row r="13" spans="1:9" ht="12" customHeight="1" thickBot="1" x14ac:dyDescent="0.25">
      <c r="A13" s="5" t="s">
        <v>15</v>
      </c>
      <c r="B13" s="6" t="s">
        <v>70</v>
      </c>
      <c r="C13" s="86"/>
      <c r="D13" s="87"/>
      <c r="E13" s="87"/>
      <c r="F13" s="88"/>
      <c r="G13" s="4"/>
      <c r="H13" s="4"/>
    </row>
    <row r="14" spans="1:9" ht="12" customHeight="1" thickBot="1" x14ac:dyDescent="0.25">
      <c r="A14" s="5" t="s">
        <v>16</v>
      </c>
      <c r="B14" s="6" t="s">
        <v>71</v>
      </c>
      <c r="C14" s="86"/>
      <c r="D14" s="87"/>
      <c r="E14" s="87"/>
      <c r="F14" s="88"/>
    </row>
    <row r="15" spans="1:9" ht="12" customHeight="1" thickBot="1" x14ac:dyDescent="0.25">
      <c r="A15" s="5" t="s">
        <v>17</v>
      </c>
      <c r="B15" s="6" t="s">
        <v>82</v>
      </c>
      <c r="C15" s="7"/>
      <c r="D15" s="8"/>
      <c r="E15" s="8"/>
      <c r="F15" s="9"/>
    </row>
    <row r="16" spans="1:9" ht="12" customHeight="1" thickBot="1" x14ac:dyDescent="0.25">
      <c r="A16" s="5" t="s">
        <v>18</v>
      </c>
      <c r="B16" s="6" t="s">
        <v>72</v>
      </c>
      <c r="C16" s="86"/>
      <c r="D16" s="87"/>
      <c r="E16" s="87"/>
      <c r="F16" s="88"/>
    </row>
    <row r="17" spans="1:10" ht="12" customHeight="1" x14ac:dyDescent="0.2"/>
    <row r="18" spans="1:10" ht="12" customHeight="1" thickBot="1" x14ac:dyDescent="0.25">
      <c r="A18" s="89" t="s">
        <v>10</v>
      </c>
      <c r="B18" s="89"/>
      <c r="C18" s="89"/>
      <c r="D18" s="89"/>
      <c r="E18" s="89"/>
      <c r="F18" s="89"/>
      <c r="G18" s="89"/>
      <c r="H18" s="89"/>
      <c r="I18" s="89"/>
    </row>
    <row r="19" spans="1:10" ht="12" customHeight="1" thickBot="1" x14ac:dyDescent="0.25">
      <c r="A19" s="10">
        <v>1</v>
      </c>
      <c r="B19" s="11" t="s">
        <v>11</v>
      </c>
      <c r="C19" s="75" t="s">
        <v>12</v>
      </c>
      <c r="D19" s="76"/>
      <c r="E19" s="76"/>
      <c r="F19" s="77"/>
      <c r="G19" s="4"/>
      <c r="H19" s="4"/>
      <c r="J19" s="12"/>
    </row>
    <row r="20" spans="1:10" ht="12" customHeight="1" thickBot="1" x14ac:dyDescent="0.25">
      <c r="A20" s="13" t="s">
        <v>13</v>
      </c>
      <c r="B20" s="14" t="s">
        <v>14</v>
      </c>
      <c r="C20" s="78">
        <f>1110.7/2</f>
        <v>555.35</v>
      </c>
      <c r="D20" s="79"/>
      <c r="E20" s="79"/>
      <c r="F20" s="80"/>
      <c r="G20" s="4"/>
      <c r="H20" s="4"/>
    </row>
    <row r="21" spans="1:10" ht="12" customHeight="1" thickBot="1" x14ac:dyDescent="0.25">
      <c r="A21" s="13" t="s">
        <v>15</v>
      </c>
      <c r="B21" s="15" t="s">
        <v>114</v>
      </c>
      <c r="C21" s="78"/>
      <c r="D21" s="79"/>
      <c r="E21" s="79"/>
      <c r="F21" s="80"/>
      <c r="J21" s="16"/>
    </row>
    <row r="22" spans="1:10" ht="12" customHeight="1" thickBot="1" x14ac:dyDescent="0.25">
      <c r="A22" s="13" t="s">
        <v>16</v>
      </c>
      <c r="B22" s="17" t="s">
        <v>21</v>
      </c>
      <c r="C22" s="81"/>
      <c r="D22" s="82"/>
      <c r="E22" s="82"/>
      <c r="F22" s="83"/>
    </row>
    <row r="23" spans="1:10" ht="12" customHeight="1" thickBot="1" x14ac:dyDescent="0.25">
      <c r="A23" s="75" t="s">
        <v>76</v>
      </c>
      <c r="B23" s="76"/>
      <c r="C23" s="84">
        <f>SUM(C20:F22)</f>
        <v>555.35</v>
      </c>
      <c r="D23" s="76"/>
      <c r="E23" s="76"/>
      <c r="F23" s="77"/>
    </row>
    <row r="24" spans="1:10" ht="12" customHeight="1" x14ac:dyDescent="0.2"/>
    <row r="25" spans="1:10" ht="12" customHeight="1" x14ac:dyDescent="0.2">
      <c r="A25" s="96" t="s">
        <v>22</v>
      </c>
      <c r="B25" s="96"/>
      <c r="C25" s="96"/>
      <c r="D25" s="96"/>
      <c r="E25" s="96"/>
      <c r="F25" s="96"/>
      <c r="G25" s="96"/>
      <c r="H25" s="96"/>
      <c r="I25" s="96"/>
    </row>
    <row r="26" spans="1:10" ht="12" customHeight="1" thickBot="1" x14ac:dyDescent="0.25">
      <c r="A26" s="97" t="s">
        <v>23</v>
      </c>
      <c r="B26" s="97"/>
      <c r="C26" s="97"/>
      <c r="D26" s="97"/>
      <c r="E26" s="97"/>
      <c r="F26" s="97"/>
      <c r="G26" s="97"/>
      <c r="H26" s="97"/>
      <c r="I26" s="97"/>
    </row>
    <row r="27" spans="1:10" ht="12" customHeight="1" thickBot="1" x14ac:dyDescent="0.25">
      <c r="A27" s="10" t="s">
        <v>24</v>
      </c>
      <c r="B27" s="11" t="s">
        <v>125</v>
      </c>
      <c r="C27" s="75" t="s">
        <v>75</v>
      </c>
      <c r="D27" s="77"/>
      <c r="E27" s="75" t="s">
        <v>12</v>
      </c>
      <c r="F27" s="77"/>
    </row>
    <row r="28" spans="1:10" ht="12" customHeight="1" thickBot="1" x14ac:dyDescent="0.25">
      <c r="A28" s="13" t="s">
        <v>13</v>
      </c>
      <c r="B28" s="14" t="s">
        <v>25</v>
      </c>
      <c r="C28" s="90">
        <f>1/12</f>
        <v>8.3333333333333329E-2</v>
      </c>
      <c r="D28" s="91"/>
      <c r="E28" s="78">
        <f>C28*$C$23</f>
        <v>46.279166666666669</v>
      </c>
      <c r="F28" s="92"/>
    </row>
    <row r="29" spans="1:10" ht="12" customHeight="1" thickBot="1" x14ac:dyDescent="0.25">
      <c r="A29" s="13" t="s">
        <v>15</v>
      </c>
      <c r="B29" s="14" t="s">
        <v>26</v>
      </c>
      <c r="C29" s="90">
        <f>1/3*C28</f>
        <v>2.7777777777777776E-2</v>
      </c>
      <c r="D29" s="91"/>
      <c r="E29" s="78">
        <f>C29*$C$23</f>
        <v>15.426388888888889</v>
      </c>
      <c r="F29" s="92"/>
    </row>
    <row r="30" spans="1:10" ht="12" customHeight="1" thickBot="1" x14ac:dyDescent="0.25">
      <c r="A30" s="18" t="s">
        <v>16</v>
      </c>
      <c r="B30" s="19" t="s">
        <v>77</v>
      </c>
      <c r="C30" s="90">
        <f>SUM(C28:D29)</f>
        <v>0.1111111111111111</v>
      </c>
      <c r="D30" s="91"/>
      <c r="E30" s="78">
        <f>SUM(E28:E29)</f>
        <v>61.705555555555556</v>
      </c>
      <c r="F30" s="92"/>
    </row>
    <row r="31" spans="1:10" ht="12" customHeight="1" thickBot="1" x14ac:dyDescent="0.25">
      <c r="A31" s="20" t="s">
        <v>17</v>
      </c>
      <c r="B31" s="21" t="s">
        <v>83</v>
      </c>
      <c r="C31" s="93">
        <f>C30*G46</f>
        <v>4.0888888888888891E-2</v>
      </c>
      <c r="D31" s="94"/>
      <c r="E31" s="67">
        <f>C23*C31</f>
        <v>22.707644444444448</v>
      </c>
      <c r="F31" s="95"/>
      <c r="G31" s="22"/>
    </row>
    <row r="32" spans="1:10" ht="12" customHeight="1" thickBot="1" x14ac:dyDescent="0.25">
      <c r="A32" s="75" t="s">
        <v>78</v>
      </c>
      <c r="B32" s="77"/>
      <c r="C32" s="90"/>
      <c r="D32" s="91"/>
      <c r="E32" s="78">
        <f>SUM(E30:F31)</f>
        <v>84.413200000000003</v>
      </c>
      <c r="F32" s="92"/>
      <c r="G32" s="22"/>
    </row>
    <row r="33" spans="1:10" ht="12" customHeight="1" x14ac:dyDescent="0.2"/>
    <row r="34" spans="1:10" ht="12" customHeight="1" thickBot="1" x14ac:dyDescent="0.25">
      <c r="A34" s="101" t="s">
        <v>27</v>
      </c>
      <c r="B34" s="101"/>
      <c r="C34" s="101"/>
      <c r="D34" s="101"/>
      <c r="E34" s="101"/>
      <c r="F34" s="101"/>
      <c r="G34" s="101"/>
      <c r="H34" s="101"/>
      <c r="I34" s="101"/>
    </row>
    <row r="35" spans="1:10" ht="12" customHeight="1" thickBot="1" x14ac:dyDescent="0.25">
      <c r="A35" s="10" t="s">
        <v>28</v>
      </c>
      <c r="B35" s="75" t="s">
        <v>29</v>
      </c>
      <c r="C35" s="76"/>
      <c r="D35" s="76"/>
      <c r="E35" s="76"/>
      <c r="F35" s="77"/>
      <c r="G35" s="11" t="s">
        <v>30</v>
      </c>
      <c r="H35" s="75" t="s">
        <v>12</v>
      </c>
      <c r="I35" s="77"/>
    </row>
    <row r="36" spans="1:10" ht="12" customHeight="1" thickBot="1" x14ac:dyDescent="0.25">
      <c r="A36" s="13" t="s">
        <v>13</v>
      </c>
      <c r="B36" s="98" t="s">
        <v>31</v>
      </c>
      <c r="C36" s="99"/>
      <c r="D36" s="99"/>
      <c r="E36" s="99"/>
      <c r="F36" s="100"/>
      <c r="G36" s="23">
        <v>0.2</v>
      </c>
      <c r="H36" s="78">
        <f>G36*$C$23</f>
        <v>111.07000000000001</v>
      </c>
      <c r="I36" s="80"/>
      <c r="J36" s="22"/>
    </row>
    <row r="37" spans="1:10" ht="12" customHeight="1" thickBot="1" x14ac:dyDescent="0.25">
      <c r="A37" s="13" t="s">
        <v>15</v>
      </c>
      <c r="B37" s="98" t="s">
        <v>32</v>
      </c>
      <c r="C37" s="99"/>
      <c r="D37" s="99"/>
      <c r="E37" s="99"/>
      <c r="F37" s="100"/>
      <c r="G37" s="23">
        <v>2.5000000000000001E-2</v>
      </c>
      <c r="H37" s="78">
        <f t="shared" ref="H37:H43" si="0">G37*$C$23</f>
        <v>13.883750000000001</v>
      </c>
      <c r="I37" s="80"/>
      <c r="J37" s="22"/>
    </row>
    <row r="38" spans="1:10" ht="12" customHeight="1" thickBot="1" x14ac:dyDescent="0.25">
      <c r="A38" s="13" t="s">
        <v>16</v>
      </c>
      <c r="B38" s="24" t="s">
        <v>79</v>
      </c>
      <c r="C38" s="25" t="s">
        <v>80</v>
      </c>
      <c r="D38" s="23">
        <v>0.03</v>
      </c>
      <c r="E38" s="25" t="s">
        <v>81</v>
      </c>
      <c r="F38" s="26">
        <v>1</v>
      </c>
      <c r="G38" s="23">
        <f>D38*F38</f>
        <v>0.03</v>
      </c>
      <c r="H38" s="78">
        <f t="shared" si="0"/>
        <v>16.660499999999999</v>
      </c>
      <c r="I38" s="80"/>
      <c r="J38" s="27"/>
    </row>
    <row r="39" spans="1:10" ht="12" customHeight="1" thickBot="1" x14ac:dyDescent="0.25">
      <c r="A39" s="13" t="s">
        <v>17</v>
      </c>
      <c r="B39" s="98" t="s">
        <v>33</v>
      </c>
      <c r="C39" s="99"/>
      <c r="D39" s="99"/>
      <c r="E39" s="99"/>
      <c r="F39" s="100"/>
      <c r="G39" s="23">
        <v>1.4999999999999999E-2</v>
      </c>
      <c r="H39" s="78">
        <f t="shared" si="0"/>
        <v>8.3302499999999995</v>
      </c>
      <c r="I39" s="80"/>
      <c r="J39" s="22"/>
    </row>
    <row r="40" spans="1:10" ht="12" customHeight="1" thickBot="1" x14ac:dyDescent="0.25">
      <c r="A40" s="13" t="s">
        <v>18</v>
      </c>
      <c r="B40" s="98" t="s">
        <v>34</v>
      </c>
      <c r="C40" s="99"/>
      <c r="D40" s="99"/>
      <c r="E40" s="99"/>
      <c r="F40" s="100"/>
      <c r="G40" s="23">
        <v>0.01</v>
      </c>
      <c r="H40" s="78">
        <f t="shared" si="0"/>
        <v>5.5535000000000005</v>
      </c>
      <c r="I40" s="80"/>
      <c r="J40" s="22"/>
    </row>
    <row r="41" spans="1:10" ht="12" customHeight="1" thickBot="1" x14ac:dyDescent="0.25">
      <c r="A41" s="13" t="s">
        <v>19</v>
      </c>
      <c r="B41" s="98" t="s">
        <v>2</v>
      </c>
      <c r="C41" s="99"/>
      <c r="D41" s="99"/>
      <c r="E41" s="99"/>
      <c r="F41" s="100"/>
      <c r="G41" s="23">
        <v>6.0000000000000001E-3</v>
      </c>
      <c r="H41" s="78">
        <f t="shared" si="0"/>
        <v>3.3321000000000001</v>
      </c>
      <c r="I41" s="80"/>
      <c r="J41" s="28"/>
    </row>
    <row r="42" spans="1:10" ht="12" customHeight="1" thickBot="1" x14ac:dyDescent="0.25">
      <c r="A42" s="13" t="s">
        <v>20</v>
      </c>
      <c r="B42" s="98" t="s">
        <v>3</v>
      </c>
      <c r="C42" s="99"/>
      <c r="D42" s="99"/>
      <c r="E42" s="99"/>
      <c r="F42" s="100"/>
      <c r="G42" s="23">
        <v>2E-3</v>
      </c>
      <c r="H42" s="78">
        <f t="shared" si="0"/>
        <v>1.1107</v>
      </c>
      <c r="I42" s="80"/>
    </row>
    <row r="43" spans="1:10" ht="12" customHeight="1" thickBot="1" x14ac:dyDescent="0.25">
      <c r="A43" s="13" t="s">
        <v>35</v>
      </c>
      <c r="B43" s="98" t="s">
        <v>4</v>
      </c>
      <c r="C43" s="99"/>
      <c r="D43" s="99"/>
      <c r="E43" s="99"/>
      <c r="F43" s="100"/>
      <c r="G43" s="23">
        <v>0.08</v>
      </c>
      <c r="H43" s="78">
        <f t="shared" si="0"/>
        <v>44.428000000000004</v>
      </c>
      <c r="I43" s="80"/>
    </row>
    <row r="44" spans="1:10" ht="12" customHeight="1" thickBot="1" x14ac:dyDescent="0.25">
      <c r="A44" s="75" t="s">
        <v>0</v>
      </c>
      <c r="B44" s="76"/>
      <c r="C44" s="76"/>
      <c r="D44" s="76"/>
      <c r="E44" s="76"/>
      <c r="F44" s="77"/>
      <c r="G44" s="23">
        <f>SUM(G36:G43)</f>
        <v>0.36800000000000005</v>
      </c>
      <c r="H44" s="78">
        <f>SUM(H36:H43)</f>
        <v>204.36880000000005</v>
      </c>
      <c r="I44" s="80"/>
    </row>
    <row r="45" spans="1:10" ht="12" customHeight="1" thickBot="1" x14ac:dyDescent="0.25"/>
    <row r="46" spans="1:10" ht="12" customHeight="1" thickBot="1" x14ac:dyDescent="0.25">
      <c r="A46" s="102" t="s">
        <v>85</v>
      </c>
      <c r="B46" s="103"/>
      <c r="C46" s="103"/>
      <c r="D46" s="103"/>
      <c r="E46" s="103"/>
      <c r="F46" s="104"/>
      <c r="G46" s="29">
        <f>G44</f>
        <v>0.36800000000000005</v>
      </c>
      <c r="H46" s="105">
        <f>G46*C20</f>
        <v>204.36880000000002</v>
      </c>
      <c r="I46" s="88"/>
    </row>
    <row r="47" spans="1:10" ht="12" customHeight="1" x14ac:dyDescent="0.2"/>
    <row r="48" spans="1:10" ht="12" customHeight="1" thickBot="1" x14ac:dyDescent="0.25">
      <c r="A48" s="97" t="s">
        <v>36</v>
      </c>
      <c r="B48" s="97"/>
      <c r="C48" s="97"/>
      <c r="D48" s="97"/>
      <c r="E48" s="97"/>
      <c r="F48" s="97"/>
      <c r="G48" s="97"/>
      <c r="H48" s="97"/>
      <c r="I48" s="97"/>
    </row>
    <row r="49" spans="1:10" ht="12" customHeight="1" thickBot="1" x14ac:dyDescent="0.25">
      <c r="A49" s="10" t="s">
        <v>37</v>
      </c>
      <c r="B49" s="75" t="s">
        <v>38</v>
      </c>
      <c r="C49" s="76"/>
      <c r="D49" s="76"/>
      <c r="E49" s="76"/>
      <c r="F49" s="76"/>
      <c r="G49" s="77"/>
      <c r="H49" s="110" t="s">
        <v>12</v>
      </c>
      <c r="I49" s="111"/>
    </row>
    <row r="50" spans="1:10" s="16" customFormat="1" ht="12" customHeight="1" thickBot="1" x14ac:dyDescent="0.25">
      <c r="A50" s="112" t="s">
        <v>13</v>
      </c>
      <c r="B50" s="21" t="s">
        <v>39</v>
      </c>
      <c r="C50" s="30" t="s">
        <v>115</v>
      </c>
      <c r="D50" s="31">
        <v>5.9</v>
      </c>
      <c r="E50" s="106" t="s">
        <v>84</v>
      </c>
      <c r="F50" s="95"/>
      <c r="G50" s="32">
        <v>2</v>
      </c>
      <c r="H50" s="67">
        <f>D50*G50*22</f>
        <v>259.60000000000002</v>
      </c>
      <c r="I50" s="95"/>
      <c r="J50" s="33"/>
    </row>
    <row r="51" spans="1:10" s="16" customFormat="1" ht="12" customHeight="1" thickBot="1" x14ac:dyDescent="0.25">
      <c r="A51" s="113"/>
      <c r="B51" s="107" t="s">
        <v>113</v>
      </c>
      <c r="C51" s="108"/>
      <c r="D51" s="108"/>
      <c r="E51" s="108"/>
      <c r="F51" s="108"/>
      <c r="G51" s="109"/>
      <c r="H51" s="67">
        <f>0.06*C20</f>
        <v>33.320999999999998</v>
      </c>
      <c r="I51" s="68"/>
      <c r="J51" s="33"/>
    </row>
    <row r="52" spans="1:10" ht="12" customHeight="1" thickBot="1" x14ac:dyDescent="0.25">
      <c r="A52" s="114"/>
      <c r="B52" s="98" t="s">
        <v>0</v>
      </c>
      <c r="C52" s="99"/>
      <c r="D52" s="99"/>
      <c r="E52" s="99"/>
      <c r="F52" s="99"/>
      <c r="G52" s="100"/>
      <c r="H52" s="78">
        <f>H50-H51</f>
        <v>226.27900000000002</v>
      </c>
      <c r="I52" s="80"/>
      <c r="J52" s="34"/>
    </row>
    <row r="53" spans="1:10" s="16" customFormat="1" ht="36" customHeight="1" thickBot="1" x14ac:dyDescent="0.25">
      <c r="A53" s="20" t="s">
        <v>15</v>
      </c>
      <c r="B53" s="21" t="s">
        <v>116</v>
      </c>
      <c r="C53" s="32" t="s">
        <v>5</v>
      </c>
      <c r="D53" s="31">
        <v>0</v>
      </c>
      <c r="E53" s="106" t="s">
        <v>117</v>
      </c>
      <c r="F53" s="95"/>
      <c r="G53" s="35">
        <v>0</v>
      </c>
      <c r="H53" s="67">
        <v>0</v>
      </c>
      <c r="I53" s="95"/>
      <c r="J53" s="36"/>
    </row>
    <row r="54" spans="1:10" s="37" customFormat="1" ht="12" customHeight="1" thickBot="1" x14ac:dyDescent="0.25">
      <c r="A54" s="20" t="s">
        <v>16</v>
      </c>
      <c r="B54" s="107" t="s">
        <v>118</v>
      </c>
      <c r="C54" s="108"/>
      <c r="D54" s="108"/>
      <c r="E54" s="108"/>
      <c r="F54" s="108"/>
      <c r="G54" s="109"/>
      <c r="H54" s="67">
        <v>102.58</v>
      </c>
      <c r="I54" s="68"/>
      <c r="J54" s="2"/>
    </row>
    <row r="55" spans="1:10" s="37" customFormat="1" ht="12" customHeight="1" thickBot="1" x14ac:dyDescent="0.25">
      <c r="A55" s="20" t="s">
        <v>17</v>
      </c>
      <c r="B55" s="38" t="s">
        <v>119</v>
      </c>
      <c r="C55" s="39"/>
      <c r="D55" s="39"/>
      <c r="E55" s="39"/>
      <c r="F55" s="39"/>
      <c r="G55" s="40"/>
      <c r="H55" s="67">
        <v>9.33</v>
      </c>
      <c r="I55" s="68"/>
      <c r="J55" s="2"/>
    </row>
    <row r="56" spans="1:10" s="37" customFormat="1" ht="12" customHeight="1" thickBot="1" x14ac:dyDescent="0.25">
      <c r="A56" s="20" t="s">
        <v>18</v>
      </c>
      <c r="B56" s="107" t="s">
        <v>127</v>
      </c>
      <c r="C56" s="108"/>
      <c r="D56" s="108"/>
      <c r="E56" s="108"/>
      <c r="F56" s="108"/>
      <c r="G56" s="109"/>
      <c r="H56" s="67">
        <v>3.76</v>
      </c>
      <c r="I56" s="68"/>
      <c r="J56" s="2"/>
    </row>
    <row r="57" spans="1:10" s="37" customFormat="1" ht="12" customHeight="1" thickBot="1" x14ac:dyDescent="0.25">
      <c r="A57" s="20" t="s">
        <v>19</v>
      </c>
      <c r="B57" s="38" t="s">
        <v>128</v>
      </c>
      <c r="C57" s="39"/>
      <c r="D57" s="39"/>
      <c r="E57" s="39"/>
      <c r="F57" s="39"/>
      <c r="G57" s="40"/>
      <c r="H57" s="67">
        <f>(998*15%)*4.95%</f>
        <v>7.4101499999999998</v>
      </c>
      <c r="I57" s="68"/>
      <c r="J57" s="2"/>
    </row>
    <row r="58" spans="1:10" ht="12" customHeight="1" thickBot="1" x14ac:dyDescent="0.25">
      <c r="A58" s="13" t="s">
        <v>20</v>
      </c>
      <c r="B58" s="98" t="s">
        <v>21</v>
      </c>
      <c r="C58" s="99"/>
      <c r="D58" s="99"/>
      <c r="E58" s="99"/>
      <c r="F58" s="99"/>
      <c r="G58" s="100"/>
      <c r="H58" s="115"/>
      <c r="I58" s="116"/>
    </row>
    <row r="59" spans="1:10" ht="12" customHeight="1" thickBot="1" x14ac:dyDescent="0.25">
      <c r="A59" s="75" t="s">
        <v>0</v>
      </c>
      <c r="B59" s="76"/>
      <c r="C59" s="76"/>
      <c r="D59" s="76"/>
      <c r="E59" s="76"/>
      <c r="F59" s="76"/>
      <c r="G59" s="77"/>
      <c r="H59" s="78">
        <f>H52+H54+H55+H56+H57+H58</f>
        <v>349.35915</v>
      </c>
      <c r="I59" s="80"/>
    </row>
    <row r="60" spans="1:10" ht="12" customHeight="1" x14ac:dyDescent="0.2"/>
    <row r="61" spans="1:10" ht="12" customHeight="1" thickBot="1" x14ac:dyDescent="0.25">
      <c r="A61" s="97" t="s">
        <v>40</v>
      </c>
      <c r="B61" s="97"/>
      <c r="C61" s="97"/>
      <c r="D61" s="97"/>
      <c r="E61" s="97"/>
      <c r="F61" s="97"/>
      <c r="G61" s="97"/>
      <c r="H61" s="97"/>
      <c r="I61" s="97"/>
    </row>
    <row r="62" spans="1:10" ht="12" customHeight="1" thickBot="1" x14ac:dyDescent="0.25">
      <c r="A62" s="10">
        <v>2</v>
      </c>
      <c r="B62" s="75" t="s">
        <v>41</v>
      </c>
      <c r="C62" s="76"/>
      <c r="D62" s="76"/>
      <c r="E62" s="76"/>
      <c r="F62" s="76"/>
      <c r="G62" s="77"/>
      <c r="H62" s="110" t="s">
        <v>12</v>
      </c>
      <c r="I62" s="111"/>
    </row>
    <row r="63" spans="1:10" ht="12" customHeight="1" thickBot="1" x14ac:dyDescent="0.25">
      <c r="A63" s="13" t="s">
        <v>24</v>
      </c>
      <c r="B63" s="98" t="s">
        <v>86</v>
      </c>
      <c r="C63" s="99"/>
      <c r="D63" s="99"/>
      <c r="E63" s="99"/>
      <c r="F63" s="99"/>
      <c r="G63" s="100"/>
      <c r="H63" s="78">
        <f>E32</f>
        <v>84.413200000000003</v>
      </c>
      <c r="I63" s="92"/>
    </row>
    <row r="64" spans="1:10" ht="12" customHeight="1" thickBot="1" x14ac:dyDescent="0.25">
      <c r="A64" s="13" t="s">
        <v>28</v>
      </c>
      <c r="B64" s="98" t="s">
        <v>87</v>
      </c>
      <c r="C64" s="99"/>
      <c r="D64" s="99"/>
      <c r="E64" s="99"/>
      <c r="F64" s="99"/>
      <c r="G64" s="100"/>
      <c r="H64" s="78">
        <f>H46</f>
        <v>204.36880000000002</v>
      </c>
      <c r="I64" s="92"/>
    </row>
    <row r="65" spans="1:9" ht="12" customHeight="1" thickBot="1" x14ac:dyDescent="0.25">
      <c r="A65" s="13" t="s">
        <v>37</v>
      </c>
      <c r="B65" s="98" t="s">
        <v>38</v>
      </c>
      <c r="C65" s="99"/>
      <c r="D65" s="99"/>
      <c r="E65" s="99"/>
      <c r="F65" s="99"/>
      <c r="G65" s="100"/>
      <c r="H65" s="78">
        <f>H59</f>
        <v>349.35915</v>
      </c>
      <c r="I65" s="92"/>
    </row>
    <row r="66" spans="1:9" ht="12" customHeight="1" thickBot="1" x14ac:dyDescent="0.25">
      <c r="A66" s="75" t="s">
        <v>0</v>
      </c>
      <c r="B66" s="76"/>
      <c r="C66" s="76"/>
      <c r="D66" s="76"/>
      <c r="E66" s="76"/>
      <c r="F66" s="76"/>
      <c r="G66" s="77"/>
      <c r="H66" s="78">
        <f>SUM(H63:I65)</f>
        <v>638.14115000000004</v>
      </c>
      <c r="I66" s="92"/>
    </row>
    <row r="67" spans="1:9" ht="12" customHeight="1" x14ac:dyDescent="0.2"/>
    <row r="68" spans="1:9" ht="12" customHeight="1" thickBot="1" x14ac:dyDescent="0.25">
      <c r="A68" s="96" t="s">
        <v>42</v>
      </c>
      <c r="B68" s="96"/>
      <c r="C68" s="96"/>
      <c r="D68" s="96"/>
      <c r="E68" s="96"/>
      <c r="F68" s="96"/>
      <c r="G68" s="96"/>
      <c r="H68" s="96"/>
      <c r="I68" s="96"/>
    </row>
    <row r="69" spans="1:9" ht="12" customHeight="1" thickBot="1" x14ac:dyDescent="0.25">
      <c r="A69" s="10">
        <v>3</v>
      </c>
      <c r="B69" s="75" t="s">
        <v>43</v>
      </c>
      <c r="C69" s="76"/>
      <c r="D69" s="76"/>
      <c r="E69" s="76"/>
      <c r="F69" s="77"/>
      <c r="G69" s="11" t="s">
        <v>30</v>
      </c>
      <c r="H69" s="110" t="s">
        <v>12</v>
      </c>
      <c r="I69" s="111"/>
    </row>
    <row r="70" spans="1:9" ht="12" customHeight="1" thickBot="1" x14ac:dyDescent="0.25">
      <c r="A70" s="13" t="s">
        <v>13</v>
      </c>
      <c r="B70" s="98" t="s">
        <v>44</v>
      </c>
      <c r="C70" s="99"/>
      <c r="D70" s="99"/>
      <c r="E70" s="99"/>
      <c r="F70" s="100"/>
      <c r="G70" s="23">
        <v>4.1999999999999997E-3</v>
      </c>
      <c r="H70" s="78">
        <f>G70*$C$23</f>
        <v>2.3324699999999998</v>
      </c>
      <c r="I70" s="80"/>
    </row>
    <row r="71" spans="1:9" ht="12" customHeight="1" thickBot="1" x14ac:dyDescent="0.25">
      <c r="A71" s="13" t="s">
        <v>15</v>
      </c>
      <c r="B71" s="98" t="s">
        <v>45</v>
      </c>
      <c r="C71" s="99"/>
      <c r="D71" s="99"/>
      <c r="E71" s="99"/>
      <c r="F71" s="100"/>
      <c r="G71" s="41">
        <f>8%*G70</f>
        <v>3.3599999999999998E-4</v>
      </c>
      <c r="H71" s="78">
        <f>G71*$C$23</f>
        <v>0.1865976</v>
      </c>
      <c r="I71" s="80"/>
    </row>
    <row r="72" spans="1:9" ht="12" customHeight="1" thickBot="1" x14ac:dyDescent="0.25">
      <c r="A72" s="42" t="s">
        <v>16</v>
      </c>
      <c r="B72" s="117" t="s">
        <v>46</v>
      </c>
      <c r="C72" s="118"/>
      <c r="D72" s="118"/>
      <c r="E72" s="118"/>
      <c r="F72" s="119"/>
      <c r="G72" s="43">
        <v>2.5000000000000001E-2</v>
      </c>
      <c r="H72" s="115">
        <f>G72*H70</f>
        <v>5.8311749999999996E-2</v>
      </c>
      <c r="I72" s="116"/>
    </row>
    <row r="73" spans="1:9" s="37" customFormat="1" ht="12" customHeight="1" thickBot="1" x14ac:dyDescent="0.25">
      <c r="A73" s="44" t="s">
        <v>17</v>
      </c>
      <c r="B73" s="107" t="s">
        <v>47</v>
      </c>
      <c r="C73" s="108"/>
      <c r="D73" s="108"/>
      <c r="E73" s="108"/>
      <c r="F73" s="109"/>
      <c r="G73" s="45">
        <v>4.0000000000000002E-4</v>
      </c>
      <c r="H73" s="120">
        <f>G73*C23</f>
        <v>0.22214000000000003</v>
      </c>
      <c r="I73" s="121"/>
    </row>
    <row r="74" spans="1:9" s="37" customFormat="1" ht="12" customHeight="1" thickBot="1" x14ac:dyDescent="0.25">
      <c r="A74" s="44" t="s">
        <v>18</v>
      </c>
      <c r="B74" s="107" t="s">
        <v>48</v>
      </c>
      <c r="C74" s="108"/>
      <c r="D74" s="108"/>
      <c r="E74" s="108"/>
      <c r="F74" s="109"/>
      <c r="G74" s="45">
        <f>G73*G46</f>
        <v>1.4720000000000003E-4</v>
      </c>
      <c r="H74" s="120">
        <f>G74*H73</f>
        <v>3.2699008000000009E-5</v>
      </c>
      <c r="I74" s="121"/>
    </row>
    <row r="75" spans="1:9" s="37" customFormat="1" ht="12" customHeight="1" thickBot="1" x14ac:dyDescent="0.25">
      <c r="A75" s="44" t="s">
        <v>19</v>
      </c>
      <c r="B75" s="122" t="s">
        <v>49</v>
      </c>
      <c r="C75" s="123"/>
      <c r="D75" s="123"/>
      <c r="E75" s="123"/>
      <c r="F75" s="124"/>
      <c r="G75" s="46">
        <v>2.5000000000000001E-2</v>
      </c>
      <c r="H75" s="120">
        <f>G75*H70</f>
        <v>5.8311749999999996E-2</v>
      </c>
      <c r="I75" s="121"/>
    </row>
    <row r="76" spans="1:9" ht="12" customHeight="1" thickBot="1" x14ac:dyDescent="0.25">
      <c r="A76" s="75" t="s">
        <v>0</v>
      </c>
      <c r="B76" s="76"/>
      <c r="C76" s="76"/>
      <c r="D76" s="76"/>
      <c r="E76" s="76"/>
      <c r="F76" s="77"/>
      <c r="G76" s="23"/>
      <c r="H76" s="78">
        <f>SUM(H70:I75)</f>
        <v>2.8578637990079998</v>
      </c>
      <c r="I76" s="80"/>
    </row>
    <row r="77" spans="1:9" ht="12" customHeight="1" x14ac:dyDescent="0.2">
      <c r="A77" s="1" t="s">
        <v>95</v>
      </c>
    </row>
    <row r="78" spans="1:9" ht="12" customHeight="1" x14ac:dyDescent="0.2"/>
    <row r="79" spans="1:9" ht="12" customHeight="1" x14ac:dyDescent="0.2">
      <c r="A79" s="96" t="s">
        <v>50</v>
      </c>
      <c r="B79" s="96"/>
      <c r="C79" s="96"/>
      <c r="D79" s="96"/>
      <c r="E79" s="96"/>
      <c r="F79" s="96"/>
      <c r="G79" s="96"/>
      <c r="H79" s="96"/>
      <c r="I79" s="96"/>
    </row>
    <row r="80" spans="1:9" ht="12" customHeight="1" thickBot="1" x14ac:dyDescent="0.25">
      <c r="A80" s="97" t="s">
        <v>51</v>
      </c>
      <c r="B80" s="97"/>
      <c r="C80" s="97"/>
      <c r="D80" s="97"/>
      <c r="E80" s="97"/>
      <c r="F80" s="97"/>
      <c r="G80" s="97"/>
      <c r="H80" s="97"/>
      <c r="I80" s="97"/>
    </row>
    <row r="81" spans="1:10" ht="12" customHeight="1" thickBot="1" x14ac:dyDescent="0.25">
      <c r="A81" s="10" t="s">
        <v>52</v>
      </c>
      <c r="B81" s="75" t="s">
        <v>53</v>
      </c>
      <c r="C81" s="76"/>
      <c r="D81" s="76"/>
      <c r="E81" s="76"/>
      <c r="F81" s="77"/>
      <c r="G81" s="11" t="s">
        <v>30</v>
      </c>
      <c r="H81" s="110" t="s">
        <v>12</v>
      </c>
      <c r="I81" s="111"/>
    </row>
    <row r="82" spans="1:10" ht="12" customHeight="1" thickBot="1" x14ac:dyDescent="0.25">
      <c r="A82" s="13" t="s">
        <v>13</v>
      </c>
      <c r="B82" s="98" t="s">
        <v>1</v>
      </c>
      <c r="C82" s="99"/>
      <c r="D82" s="99"/>
      <c r="E82" s="99"/>
      <c r="F82" s="100"/>
      <c r="G82" s="47">
        <f>1/12</f>
        <v>8.3333333333333329E-2</v>
      </c>
      <c r="H82" s="78">
        <f>G82*C23</f>
        <v>46.279166666666669</v>
      </c>
      <c r="I82" s="92"/>
      <c r="J82" s="16"/>
    </row>
    <row r="83" spans="1:10" ht="24" customHeight="1" thickBot="1" x14ac:dyDescent="0.25">
      <c r="A83" s="13" t="s">
        <v>15</v>
      </c>
      <c r="B83" s="14" t="s">
        <v>53</v>
      </c>
      <c r="C83" s="125" t="s">
        <v>88</v>
      </c>
      <c r="D83" s="126"/>
      <c r="E83" s="92"/>
      <c r="F83" s="48">
        <v>1</v>
      </c>
      <c r="G83" s="49">
        <f>F83/30/12</f>
        <v>2.7777777777777779E-3</v>
      </c>
      <c r="H83" s="78">
        <f>G83*C23</f>
        <v>1.5426388888888891</v>
      </c>
      <c r="I83" s="92"/>
    </row>
    <row r="84" spans="1:10" ht="24" customHeight="1" thickBot="1" x14ac:dyDescent="0.25">
      <c r="A84" s="13" t="s">
        <v>16</v>
      </c>
      <c r="B84" s="14" t="s">
        <v>54</v>
      </c>
      <c r="C84" s="17" t="s">
        <v>89</v>
      </c>
      <c r="D84" s="50">
        <v>0</v>
      </c>
      <c r="E84" s="23" t="s">
        <v>90</v>
      </c>
      <c r="F84" s="48"/>
      <c r="G84" s="49">
        <f>F84/30/12*D84</f>
        <v>0</v>
      </c>
      <c r="H84" s="78">
        <f>G84*C23</f>
        <v>0</v>
      </c>
      <c r="I84" s="92"/>
    </row>
    <row r="85" spans="1:10" ht="24" customHeight="1" thickBot="1" x14ac:dyDescent="0.25">
      <c r="A85" s="13" t="s">
        <v>17</v>
      </c>
      <c r="B85" s="14" t="s">
        <v>55</v>
      </c>
      <c r="C85" s="17" t="s">
        <v>89</v>
      </c>
      <c r="D85" s="50">
        <v>0</v>
      </c>
      <c r="E85" s="23" t="s">
        <v>90</v>
      </c>
      <c r="F85" s="48"/>
      <c r="G85" s="49">
        <f>F85/30/12*D85</f>
        <v>0</v>
      </c>
      <c r="H85" s="78">
        <f>G85*C23</f>
        <v>0</v>
      </c>
      <c r="I85" s="92"/>
    </row>
    <row r="86" spans="1:10" ht="24" customHeight="1" thickBot="1" x14ac:dyDescent="0.25">
      <c r="A86" s="13" t="s">
        <v>18</v>
      </c>
      <c r="B86" s="17" t="s">
        <v>56</v>
      </c>
      <c r="C86" s="17" t="s">
        <v>89</v>
      </c>
      <c r="D86" s="50">
        <v>0</v>
      </c>
      <c r="E86" s="23" t="s">
        <v>90</v>
      </c>
      <c r="F86" s="51"/>
      <c r="G86" s="23">
        <v>6.1000000000000004E-3</v>
      </c>
      <c r="H86" s="78">
        <f>G86*C23</f>
        <v>3.3876350000000004</v>
      </c>
      <c r="I86" s="92"/>
    </row>
    <row r="87" spans="1:10" ht="12" customHeight="1" thickBot="1" x14ac:dyDescent="0.25">
      <c r="A87" s="13" t="s">
        <v>19</v>
      </c>
      <c r="B87" s="98" t="s">
        <v>21</v>
      </c>
      <c r="C87" s="99"/>
      <c r="D87" s="99"/>
      <c r="E87" s="99"/>
      <c r="F87" s="100"/>
      <c r="G87" s="23"/>
      <c r="H87" s="125"/>
      <c r="I87" s="92"/>
    </row>
    <row r="88" spans="1:10" ht="12" customHeight="1" thickBot="1" x14ac:dyDescent="0.25">
      <c r="A88" s="125" t="s">
        <v>92</v>
      </c>
      <c r="B88" s="126"/>
      <c r="C88" s="126"/>
      <c r="D88" s="126"/>
      <c r="E88" s="126"/>
      <c r="F88" s="92"/>
      <c r="G88" s="23">
        <f>SUM(G82:G87)</f>
        <v>9.2211111111111105E-2</v>
      </c>
      <c r="H88" s="78">
        <f>SUM(H82:I87)</f>
        <v>51.20944055555556</v>
      </c>
      <c r="I88" s="92"/>
    </row>
    <row r="89" spans="1:10" ht="12" customHeight="1" thickBot="1" x14ac:dyDescent="0.25">
      <c r="A89" s="125" t="s">
        <v>93</v>
      </c>
      <c r="B89" s="126"/>
      <c r="C89" s="126"/>
      <c r="D89" s="126"/>
      <c r="E89" s="126"/>
      <c r="F89" s="92"/>
      <c r="G89" s="50">
        <f>G88*G46</f>
        <v>3.393368888888889E-2</v>
      </c>
      <c r="H89" s="78">
        <f>G89*H88</f>
        <v>1.7377252239862717</v>
      </c>
      <c r="I89" s="80"/>
    </row>
    <row r="90" spans="1:10" ht="12" customHeight="1" thickBot="1" x14ac:dyDescent="0.25">
      <c r="A90" s="75" t="s">
        <v>94</v>
      </c>
      <c r="B90" s="76"/>
      <c r="C90" s="76"/>
      <c r="D90" s="76"/>
      <c r="E90" s="76"/>
      <c r="F90" s="77"/>
      <c r="G90" s="50"/>
      <c r="H90" s="78">
        <f>SUM(H88:I89)</f>
        <v>52.947165779541834</v>
      </c>
      <c r="I90" s="80"/>
    </row>
    <row r="91" spans="1:10" ht="12" customHeight="1" x14ac:dyDescent="0.2">
      <c r="A91" s="1" t="s">
        <v>91</v>
      </c>
    </row>
    <row r="92" spans="1:10" ht="12" customHeight="1" x14ac:dyDescent="0.2"/>
    <row r="93" spans="1:10" ht="12" customHeight="1" thickBot="1" x14ac:dyDescent="0.25">
      <c r="A93" s="97" t="s">
        <v>57</v>
      </c>
      <c r="B93" s="97"/>
      <c r="C93" s="97"/>
      <c r="D93" s="97"/>
      <c r="E93" s="97"/>
      <c r="F93" s="97"/>
      <c r="G93" s="97"/>
      <c r="H93" s="97"/>
      <c r="I93" s="97"/>
    </row>
    <row r="94" spans="1:10" ht="12" customHeight="1" thickBot="1" x14ac:dyDescent="0.25">
      <c r="A94" s="10" t="s">
        <v>58</v>
      </c>
      <c r="B94" s="75" t="s">
        <v>59</v>
      </c>
      <c r="C94" s="76"/>
      <c r="D94" s="76"/>
      <c r="E94" s="76"/>
      <c r="F94" s="77"/>
      <c r="G94" s="11" t="s">
        <v>30</v>
      </c>
      <c r="H94" s="110" t="s">
        <v>12</v>
      </c>
      <c r="I94" s="111"/>
    </row>
    <row r="95" spans="1:10" ht="12" customHeight="1" thickBot="1" x14ac:dyDescent="0.25">
      <c r="A95" s="13" t="s">
        <v>13</v>
      </c>
      <c r="B95" s="125" t="s">
        <v>67</v>
      </c>
      <c r="C95" s="126"/>
      <c r="D95" s="126"/>
      <c r="E95" s="126"/>
      <c r="F95" s="92"/>
      <c r="G95" s="23">
        <v>0</v>
      </c>
      <c r="H95" s="78">
        <f>G95*C23</f>
        <v>0</v>
      </c>
      <c r="I95" s="92"/>
    </row>
    <row r="96" spans="1:10" ht="12" customHeight="1" thickBot="1" x14ac:dyDescent="0.25">
      <c r="A96" s="75" t="s">
        <v>0</v>
      </c>
      <c r="B96" s="76"/>
      <c r="C96" s="76"/>
      <c r="D96" s="76"/>
      <c r="E96" s="76"/>
      <c r="F96" s="77"/>
      <c r="G96" s="23">
        <v>0</v>
      </c>
      <c r="H96" s="78">
        <f>H95</f>
        <v>0</v>
      </c>
      <c r="I96" s="92"/>
    </row>
    <row r="97" spans="1:9" ht="12" customHeight="1" thickBot="1" x14ac:dyDescent="0.25">
      <c r="A97" s="125" t="s">
        <v>93</v>
      </c>
      <c r="B97" s="126"/>
      <c r="C97" s="126"/>
      <c r="D97" s="126"/>
      <c r="E97" s="126"/>
      <c r="F97" s="92"/>
      <c r="G97" s="50">
        <f>G96*G46</f>
        <v>0</v>
      </c>
      <c r="H97" s="78">
        <f>G97*H96</f>
        <v>0</v>
      </c>
      <c r="I97" s="80"/>
    </row>
    <row r="98" spans="1:9" ht="12" customHeight="1" thickBot="1" x14ac:dyDescent="0.25">
      <c r="A98" s="75" t="s">
        <v>94</v>
      </c>
      <c r="B98" s="76"/>
      <c r="C98" s="76"/>
      <c r="D98" s="76"/>
      <c r="E98" s="76"/>
      <c r="F98" s="77"/>
      <c r="G98" s="50">
        <f>G96+G97</f>
        <v>0</v>
      </c>
      <c r="H98" s="78">
        <f>SUM(H96:I97)</f>
        <v>0</v>
      </c>
      <c r="I98" s="80"/>
    </row>
    <row r="99" spans="1:9" ht="12" customHeight="1" x14ac:dyDescent="0.2"/>
    <row r="100" spans="1:9" ht="12" customHeight="1" thickBot="1" x14ac:dyDescent="0.25">
      <c r="A100" s="97" t="s">
        <v>60</v>
      </c>
      <c r="B100" s="97"/>
      <c r="C100" s="97"/>
      <c r="D100" s="97"/>
      <c r="E100" s="97"/>
      <c r="F100" s="97"/>
      <c r="G100" s="97"/>
      <c r="H100" s="97"/>
      <c r="I100" s="97"/>
    </row>
    <row r="101" spans="1:9" ht="12" customHeight="1" thickBot="1" x14ac:dyDescent="0.25">
      <c r="A101" s="10">
        <v>4</v>
      </c>
      <c r="B101" s="75" t="s">
        <v>61</v>
      </c>
      <c r="C101" s="76"/>
      <c r="D101" s="76"/>
      <c r="E101" s="76"/>
      <c r="F101" s="76"/>
      <c r="G101" s="77"/>
      <c r="H101" s="110" t="s">
        <v>12</v>
      </c>
      <c r="I101" s="111"/>
    </row>
    <row r="102" spans="1:9" ht="12" customHeight="1" thickBot="1" x14ac:dyDescent="0.25">
      <c r="A102" s="13" t="s">
        <v>52</v>
      </c>
      <c r="B102" s="98" t="s">
        <v>53</v>
      </c>
      <c r="C102" s="99"/>
      <c r="D102" s="99"/>
      <c r="E102" s="99"/>
      <c r="F102" s="99"/>
      <c r="G102" s="100"/>
      <c r="H102" s="78">
        <f>H90</f>
        <v>52.947165779541834</v>
      </c>
      <c r="I102" s="92"/>
    </row>
    <row r="103" spans="1:9" ht="12" customHeight="1" thickBot="1" x14ac:dyDescent="0.25">
      <c r="A103" s="13" t="s">
        <v>58</v>
      </c>
      <c r="B103" s="98" t="s">
        <v>59</v>
      </c>
      <c r="C103" s="99"/>
      <c r="D103" s="99"/>
      <c r="E103" s="99"/>
      <c r="F103" s="99"/>
      <c r="G103" s="100"/>
      <c r="H103" s="78">
        <f>H98</f>
        <v>0</v>
      </c>
      <c r="I103" s="92"/>
    </row>
    <row r="104" spans="1:9" ht="12" customHeight="1" thickBot="1" x14ac:dyDescent="0.25">
      <c r="A104" s="75" t="s">
        <v>0</v>
      </c>
      <c r="B104" s="76"/>
      <c r="C104" s="76"/>
      <c r="D104" s="76"/>
      <c r="E104" s="76"/>
      <c r="F104" s="76"/>
      <c r="G104" s="77"/>
      <c r="H104" s="78">
        <f>H102+H103</f>
        <v>52.947165779541834</v>
      </c>
      <c r="I104" s="92"/>
    </row>
    <row r="105" spans="1:9" ht="12" customHeight="1" x14ac:dyDescent="0.2"/>
    <row r="106" spans="1:9" ht="12" customHeight="1" thickBot="1" x14ac:dyDescent="0.25">
      <c r="A106" s="96" t="s">
        <v>62</v>
      </c>
      <c r="B106" s="96"/>
      <c r="C106" s="96"/>
      <c r="D106" s="96"/>
      <c r="E106" s="96"/>
      <c r="F106" s="96"/>
      <c r="G106" s="96"/>
      <c r="H106" s="96"/>
      <c r="I106" s="96"/>
    </row>
    <row r="107" spans="1:9" ht="24" customHeight="1" thickBot="1" x14ac:dyDescent="0.25">
      <c r="A107" s="10">
        <v>5</v>
      </c>
      <c r="B107" s="52" t="s">
        <v>6</v>
      </c>
      <c r="C107" s="52" t="s">
        <v>97</v>
      </c>
      <c r="D107" s="75" t="s">
        <v>98</v>
      </c>
      <c r="E107" s="77"/>
      <c r="F107" s="75" t="s">
        <v>99</v>
      </c>
      <c r="G107" s="77"/>
      <c r="H107" s="110" t="s">
        <v>12</v>
      </c>
      <c r="I107" s="111"/>
    </row>
    <row r="108" spans="1:9" ht="12" customHeight="1" thickBot="1" x14ac:dyDescent="0.25">
      <c r="A108" s="13" t="s">
        <v>13</v>
      </c>
      <c r="B108" s="14" t="s">
        <v>134</v>
      </c>
      <c r="C108" s="53">
        <v>32.68</v>
      </c>
      <c r="D108" s="125">
        <v>6</v>
      </c>
      <c r="E108" s="92"/>
      <c r="F108" s="125">
        <v>2</v>
      </c>
      <c r="G108" s="92"/>
      <c r="H108" s="78">
        <f>(C108*F108)/D108</f>
        <v>10.893333333333333</v>
      </c>
      <c r="I108" s="80"/>
    </row>
    <row r="109" spans="1:9" ht="12" customHeight="1" thickBot="1" x14ac:dyDescent="0.25">
      <c r="A109" s="13" t="s">
        <v>15</v>
      </c>
      <c r="B109" s="14" t="s">
        <v>135</v>
      </c>
      <c r="C109" s="53">
        <v>41.04</v>
      </c>
      <c r="D109" s="125">
        <v>6</v>
      </c>
      <c r="E109" s="92"/>
      <c r="F109" s="125">
        <v>4</v>
      </c>
      <c r="G109" s="92"/>
      <c r="H109" s="78">
        <f>(C109*F109)/D109</f>
        <v>27.36</v>
      </c>
      <c r="I109" s="80"/>
    </row>
    <row r="110" spans="1:9" ht="12" customHeight="1" thickBot="1" x14ac:dyDescent="0.25">
      <c r="A110" s="13" t="s">
        <v>16</v>
      </c>
      <c r="B110" s="14" t="s">
        <v>131</v>
      </c>
      <c r="C110" s="53">
        <v>34.92</v>
      </c>
      <c r="D110" s="125">
        <v>6</v>
      </c>
      <c r="E110" s="92"/>
      <c r="F110" s="125">
        <v>1</v>
      </c>
      <c r="G110" s="92"/>
      <c r="H110" s="78">
        <f>(C110*F110)/D110</f>
        <v>5.82</v>
      </c>
      <c r="I110" s="80"/>
    </row>
    <row r="111" spans="1:9" ht="12" customHeight="1" thickBot="1" x14ac:dyDescent="0.25">
      <c r="A111" s="13" t="s">
        <v>17</v>
      </c>
      <c r="B111" s="14" t="s">
        <v>132</v>
      </c>
      <c r="C111" s="53">
        <v>7.72</v>
      </c>
      <c r="D111" s="125">
        <v>6</v>
      </c>
      <c r="E111" s="92"/>
      <c r="F111" s="125">
        <v>3</v>
      </c>
      <c r="G111" s="92"/>
      <c r="H111" s="78">
        <f>(C111*F111)/D111</f>
        <v>3.86</v>
      </c>
      <c r="I111" s="80"/>
    </row>
    <row r="112" spans="1:9" ht="12" customHeight="1" thickBot="1" x14ac:dyDescent="0.25">
      <c r="A112" s="13" t="s">
        <v>18</v>
      </c>
      <c r="B112" s="14" t="s">
        <v>136</v>
      </c>
      <c r="C112" s="53">
        <v>42.47</v>
      </c>
      <c r="D112" s="125">
        <v>6</v>
      </c>
      <c r="E112" s="92"/>
      <c r="F112" s="125">
        <v>1</v>
      </c>
      <c r="G112" s="92"/>
      <c r="H112" s="78">
        <f>(C112*F112)/D112</f>
        <v>7.0783333333333331</v>
      </c>
      <c r="I112" s="80"/>
    </row>
    <row r="113" spans="1:11" ht="12" customHeight="1" thickBot="1" x14ac:dyDescent="0.25">
      <c r="A113" s="13" t="s">
        <v>19</v>
      </c>
      <c r="B113" s="14" t="s">
        <v>96</v>
      </c>
      <c r="C113" s="53">
        <v>5.22</v>
      </c>
      <c r="D113" s="125" t="s">
        <v>138</v>
      </c>
      <c r="E113" s="92"/>
      <c r="F113" s="125">
        <v>1</v>
      </c>
      <c r="G113" s="92"/>
      <c r="H113" s="78">
        <f>C113</f>
        <v>5.22</v>
      </c>
      <c r="I113" s="80"/>
    </row>
    <row r="114" spans="1:11" ht="12" customHeight="1" thickBot="1" x14ac:dyDescent="0.25">
      <c r="A114" s="13" t="s">
        <v>20</v>
      </c>
      <c r="B114" s="14" t="s">
        <v>137</v>
      </c>
      <c r="C114" s="53">
        <v>31.08</v>
      </c>
      <c r="D114" s="125">
        <v>12</v>
      </c>
      <c r="E114" s="92"/>
      <c r="F114" s="125">
        <v>1</v>
      </c>
      <c r="G114" s="92"/>
      <c r="H114" s="78">
        <f>(C114*F114)/D114</f>
        <v>2.59</v>
      </c>
      <c r="I114" s="80"/>
    </row>
    <row r="115" spans="1:11" ht="12" customHeight="1" thickBot="1" x14ac:dyDescent="0.25">
      <c r="A115" s="75" t="s">
        <v>121</v>
      </c>
      <c r="B115" s="76"/>
      <c r="C115" s="76"/>
      <c r="D115" s="76"/>
      <c r="E115" s="76"/>
      <c r="F115" s="76"/>
      <c r="G115" s="77"/>
      <c r="H115" s="78">
        <f>SUM(H108:I114)</f>
        <v>62.821666666666658</v>
      </c>
      <c r="I115" s="80"/>
    </row>
    <row r="116" spans="1:11" ht="12" customHeight="1" thickBot="1" x14ac:dyDescent="0.25">
      <c r="A116" s="54" t="s">
        <v>133</v>
      </c>
      <c r="B116" s="55" t="s">
        <v>141</v>
      </c>
      <c r="C116" s="75" t="s">
        <v>120</v>
      </c>
      <c r="D116" s="76"/>
      <c r="E116" s="76"/>
      <c r="F116" s="133">
        <v>0.12</v>
      </c>
      <c r="G116" s="77"/>
      <c r="H116" s="78">
        <f>(G137+G138+G139+G140+H115)*F116</f>
        <v>157.454141549426</v>
      </c>
      <c r="I116" s="80"/>
      <c r="J116" s="66"/>
    </row>
    <row r="117" spans="1:11" ht="12" customHeight="1" thickBot="1" x14ac:dyDescent="0.25">
      <c r="A117" s="75" t="s">
        <v>140</v>
      </c>
      <c r="B117" s="76"/>
      <c r="C117" s="76"/>
      <c r="D117" s="76"/>
      <c r="E117" s="76"/>
      <c r="F117" s="76"/>
      <c r="G117" s="77"/>
      <c r="H117" s="78">
        <f>H115+H116</f>
        <v>220.27580821609266</v>
      </c>
      <c r="I117" s="80"/>
      <c r="J117" s="66"/>
    </row>
    <row r="118" spans="1:11" ht="12" customHeight="1" thickBot="1" x14ac:dyDescent="0.25">
      <c r="A118" s="75" t="s">
        <v>142</v>
      </c>
      <c r="B118" s="76"/>
      <c r="C118" s="76"/>
      <c r="D118" s="76"/>
      <c r="E118" s="76"/>
      <c r="F118" s="76"/>
      <c r="G118" s="77"/>
      <c r="H118" s="78">
        <f>H116*9.25%</f>
        <v>14.564508093321905</v>
      </c>
      <c r="I118" s="80"/>
      <c r="J118" s="66"/>
    </row>
    <row r="119" spans="1:11" ht="12" customHeight="1" thickBot="1" x14ac:dyDescent="0.25">
      <c r="A119" s="75" t="s">
        <v>122</v>
      </c>
      <c r="B119" s="76"/>
      <c r="C119" s="76"/>
      <c r="D119" s="76"/>
      <c r="E119" s="76"/>
      <c r="F119" s="76"/>
      <c r="G119" s="77"/>
      <c r="H119" s="78">
        <f>H117-H118</f>
        <v>205.71130012277075</v>
      </c>
      <c r="I119" s="80"/>
    </row>
    <row r="120" spans="1:11" ht="12" customHeight="1" x14ac:dyDescent="0.2"/>
    <row r="121" spans="1:11" ht="12" customHeight="1" thickBot="1" x14ac:dyDescent="0.25">
      <c r="A121" s="96" t="s">
        <v>63</v>
      </c>
      <c r="B121" s="96"/>
      <c r="C121" s="96"/>
      <c r="D121" s="96"/>
      <c r="E121" s="96"/>
      <c r="F121" s="96"/>
      <c r="G121" s="96"/>
      <c r="H121" s="96"/>
      <c r="I121" s="96"/>
    </row>
    <row r="122" spans="1:11" ht="12" customHeight="1" thickBot="1" x14ac:dyDescent="0.25">
      <c r="A122" s="56">
        <v>6</v>
      </c>
      <c r="B122" s="127" t="s">
        <v>7</v>
      </c>
      <c r="C122" s="128"/>
      <c r="D122" s="128"/>
      <c r="E122" s="128"/>
      <c r="F122" s="128"/>
      <c r="G122" s="129"/>
      <c r="H122" s="127" t="s">
        <v>106</v>
      </c>
      <c r="I122" s="129"/>
    </row>
    <row r="123" spans="1:11" ht="12" customHeight="1" thickBot="1" x14ac:dyDescent="0.25">
      <c r="A123" s="57" t="s">
        <v>13</v>
      </c>
      <c r="B123" s="130" t="s">
        <v>100</v>
      </c>
      <c r="C123" s="131"/>
      <c r="D123" s="131"/>
      <c r="E123" s="131"/>
      <c r="F123" s="132"/>
      <c r="G123" s="49">
        <v>0.03</v>
      </c>
      <c r="H123" s="134">
        <f>(1+G123)/(1-(E127)-(G124))-1</f>
        <v>0.30445795339412363</v>
      </c>
      <c r="I123" s="135"/>
    </row>
    <row r="124" spans="1:11" ht="12" customHeight="1" thickBot="1" x14ac:dyDescent="0.25">
      <c r="A124" s="57" t="s">
        <v>15</v>
      </c>
      <c r="B124" s="130" t="s">
        <v>9</v>
      </c>
      <c r="C124" s="131"/>
      <c r="D124" s="131"/>
      <c r="E124" s="131"/>
      <c r="F124" s="132"/>
      <c r="G124" s="58">
        <v>6.7900000000000002E-2</v>
      </c>
      <c r="H124" s="136"/>
      <c r="I124" s="137"/>
      <c r="J124" s="59"/>
      <c r="K124" s="60"/>
    </row>
    <row r="125" spans="1:11" ht="12" customHeight="1" thickBot="1" x14ac:dyDescent="0.25">
      <c r="A125" s="140" t="s">
        <v>16</v>
      </c>
      <c r="B125" s="127" t="s">
        <v>108</v>
      </c>
      <c r="C125" s="128"/>
      <c r="D125" s="128"/>
      <c r="E125" s="128"/>
      <c r="F125" s="128"/>
      <c r="G125" s="129"/>
      <c r="H125" s="136"/>
      <c r="I125" s="137"/>
      <c r="J125" s="60"/>
    </row>
    <row r="126" spans="1:11" ht="12" customHeight="1" thickBot="1" x14ac:dyDescent="0.25">
      <c r="A126" s="141"/>
      <c r="B126" s="61" t="s">
        <v>8</v>
      </c>
      <c r="C126" s="61"/>
      <c r="D126" s="62" t="s">
        <v>101</v>
      </c>
      <c r="E126" s="143" t="s">
        <v>124</v>
      </c>
      <c r="F126" s="144"/>
      <c r="G126" s="145"/>
      <c r="H126" s="136"/>
      <c r="I126" s="137"/>
    </row>
    <row r="127" spans="1:11" ht="12" customHeight="1" thickBot="1" x14ac:dyDescent="0.25">
      <c r="A127" s="141"/>
      <c r="B127" s="140" t="s">
        <v>102</v>
      </c>
      <c r="C127" s="61" t="s">
        <v>109</v>
      </c>
      <c r="D127" s="63">
        <v>1.6500000000000001E-2</v>
      </c>
      <c r="E127" s="134">
        <f>SUM(D127:D133)</f>
        <v>0.14250000000000002</v>
      </c>
      <c r="F127" s="146"/>
      <c r="G127" s="135"/>
      <c r="H127" s="136"/>
      <c r="I127" s="137"/>
    </row>
    <row r="128" spans="1:11" ht="12" customHeight="1" thickBot="1" x14ac:dyDescent="0.25">
      <c r="A128" s="141"/>
      <c r="B128" s="141"/>
      <c r="C128" s="61" t="s">
        <v>110</v>
      </c>
      <c r="D128" s="63">
        <v>7.5999999999999998E-2</v>
      </c>
      <c r="E128" s="136"/>
      <c r="F128" s="147"/>
      <c r="G128" s="137"/>
      <c r="H128" s="136"/>
      <c r="I128" s="137"/>
    </row>
    <row r="129" spans="1:9" ht="12" customHeight="1" thickBot="1" x14ac:dyDescent="0.25">
      <c r="A129" s="141"/>
      <c r="B129" s="142"/>
      <c r="C129" s="61" t="s">
        <v>111</v>
      </c>
      <c r="D129" s="64">
        <v>0</v>
      </c>
      <c r="E129" s="136"/>
      <c r="F129" s="147"/>
      <c r="G129" s="137"/>
      <c r="H129" s="136"/>
      <c r="I129" s="137"/>
    </row>
    <row r="130" spans="1:9" ht="12" customHeight="1" thickBot="1" x14ac:dyDescent="0.25">
      <c r="A130" s="141"/>
      <c r="B130" s="61" t="s">
        <v>103</v>
      </c>
      <c r="C130" s="61"/>
      <c r="D130" s="64"/>
      <c r="E130" s="136"/>
      <c r="F130" s="147"/>
      <c r="G130" s="137"/>
      <c r="H130" s="136"/>
      <c r="I130" s="137"/>
    </row>
    <row r="131" spans="1:9" ht="12" customHeight="1" thickBot="1" x14ac:dyDescent="0.25">
      <c r="A131" s="141"/>
      <c r="B131" s="152" t="s">
        <v>104</v>
      </c>
      <c r="C131" s="61" t="s">
        <v>112</v>
      </c>
      <c r="D131" s="64">
        <v>0.05</v>
      </c>
      <c r="E131" s="136"/>
      <c r="F131" s="147"/>
      <c r="G131" s="137"/>
      <c r="H131" s="136"/>
      <c r="I131" s="137"/>
    </row>
    <row r="132" spans="1:9" ht="12" customHeight="1" thickBot="1" x14ac:dyDescent="0.25">
      <c r="A132" s="141"/>
      <c r="B132" s="153"/>
      <c r="C132" s="61" t="s">
        <v>111</v>
      </c>
      <c r="D132" s="64">
        <v>0</v>
      </c>
      <c r="E132" s="136"/>
      <c r="F132" s="147"/>
      <c r="G132" s="137"/>
      <c r="H132" s="136"/>
      <c r="I132" s="137"/>
    </row>
    <row r="133" spans="1:9" ht="12" customHeight="1" thickBot="1" x14ac:dyDescent="0.25">
      <c r="A133" s="142"/>
      <c r="B133" s="61" t="s">
        <v>105</v>
      </c>
      <c r="C133" s="61"/>
      <c r="D133" s="64">
        <v>0</v>
      </c>
      <c r="E133" s="138"/>
      <c r="F133" s="148"/>
      <c r="G133" s="139"/>
      <c r="H133" s="138"/>
      <c r="I133" s="139"/>
    </row>
    <row r="134" spans="1:9" ht="12" customHeight="1" x14ac:dyDescent="0.2"/>
    <row r="135" spans="1:9" ht="12" customHeight="1" thickBot="1" x14ac:dyDescent="0.25">
      <c r="A135" s="96" t="s">
        <v>64</v>
      </c>
      <c r="B135" s="96"/>
      <c r="C135" s="96"/>
      <c r="D135" s="96"/>
      <c r="E135" s="96"/>
      <c r="F135" s="96"/>
      <c r="G135" s="96"/>
      <c r="H135" s="96"/>
      <c r="I135" s="96"/>
    </row>
    <row r="136" spans="1:9" ht="12" customHeight="1" thickBot="1" x14ac:dyDescent="0.25">
      <c r="A136" s="10"/>
      <c r="B136" s="149" t="s">
        <v>65</v>
      </c>
      <c r="C136" s="150"/>
      <c r="D136" s="150"/>
      <c r="E136" s="150"/>
      <c r="F136" s="151"/>
      <c r="G136" s="75" t="s">
        <v>12</v>
      </c>
      <c r="H136" s="76"/>
      <c r="I136" s="77"/>
    </row>
    <row r="137" spans="1:9" ht="12" customHeight="1" thickBot="1" x14ac:dyDescent="0.25">
      <c r="A137" s="65" t="s">
        <v>13</v>
      </c>
      <c r="B137" s="98" t="s">
        <v>10</v>
      </c>
      <c r="C137" s="99"/>
      <c r="D137" s="99"/>
      <c r="E137" s="99"/>
      <c r="F137" s="100"/>
      <c r="G137" s="78">
        <f>C23</f>
        <v>555.35</v>
      </c>
      <c r="H137" s="126"/>
      <c r="I137" s="92"/>
    </row>
    <row r="138" spans="1:9" ht="12" customHeight="1" thickBot="1" x14ac:dyDescent="0.25">
      <c r="A138" s="65" t="s">
        <v>15</v>
      </c>
      <c r="B138" s="98" t="s">
        <v>22</v>
      </c>
      <c r="C138" s="99"/>
      <c r="D138" s="99"/>
      <c r="E138" s="99"/>
      <c r="F138" s="100"/>
      <c r="G138" s="78">
        <f>H66</f>
        <v>638.14115000000004</v>
      </c>
      <c r="H138" s="126"/>
      <c r="I138" s="92"/>
    </row>
    <row r="139" spans="1:9" ht="12" customHeight="1" thickBot="1" x14ac:dyDescent="0.25">
      <c r="A139" s="65" t="s">
        <v>16</v>
      </c>
      <c r="B139" s="98" t="s">
        <v>42</v>
      </c>
      <c r="C139" s="99"/>
      <c r="D139" s="99"/>
      <c r="E139" s="99"/>
      <c r="F139" s="100"/>
      <c r="G139" s="78">
        <f>H76</f>
        <v>2.8578637990079998</v>
      </c>
      <c r="H139" s="126"/>
      <c r="I139" s="92"/>
    </row>
    <row r="140" spans="1:9" ht="12" customHeight="1" thickBot="1" x14ac:dyDescent="0.25">
      <c r="A140" s="65" t="s">
        <v>17</v>
      </c>
      <c r="B140" s="98" t="s">
        <v>50</v>
      </c>
      <c r="C140" s="99"/>
      <c r="D140" s="99"/>
      <c r="E140" s="99"/>
      <c r="F140" s="100"/>
      <c r="G140" s="78">
        <f>H104</f>
        <v>52.947165779541834</v>
      </c>
      <c r="H140" s="79"/>
      <c r="I140" s="80"/>
    </row>
    <row r="141" spans="1:9" ht="12" customHeight="1" thickBot="1" x14ac:dyDescent="0.25">
      <c r="A141" s="65" t="s">
        <v>18</v>
      </c>
      <c r="B141" s="98" t="s">
        <v>62</v>
      </c>
      <c r="C141" s="99"/>
      <c r="D141" s="99"/>
      <c r="E141" s="99"/>
      <c r="F141" s="100"/>
      <c r="G141" s="78">
        <f>H119</f>
        <v>205.71130012277075</v>
      </c>
      <c r="H141" s="79"/>
      <c r="I141" s="80"/>
    </row>
    <row r="142" spans="1:9" ht="12" customHeight="1" thickBot="1" x14ac:dyDescent="0.25">
      <c r="A142" s="75" t="s">
        <v>139</v>
      </c>
      <c r="B142" s="76"/>
      <c r="C142" s="76"/>
      <c r="D142" s="76"/>
      <c r="E142" s="76"/>
      <c r="F142" s="77"/>
      <c r="G142" s="78">
        <f>SUM(G137:I141)</f>
        <v>1455.0074797013208</v>
      </c>
      <c r="H142" s="79"/>
      <c r="I142" s="80"/>
    </row>
    <row r="143" spans="1:9" ht="24" customHeight="1" thickBot="1" x14ac:dyDescent="0.25">
      <c r="A143" s="65" t="s">
        <v>19</v>
      </c>
      <c r="B143" s="14" t="s">
        <v>107</v>
      </c>
      <c r="C143" s="110">
        <f>H123</f>
        <v>0.30445795339412363</v>
      </c>
      <c r="D143" s="154"/>
      <c r="E143" s="154"/>
      <c r="F143" s="111"/>
      <c r="G143" s="78">
        <f>G142*C143</f>
        <v>442.98859944300602</v>
      </c>
      <c r="H143" s="79"/>
      <c r="I143" s="80"/>
    </row>
    <row r="144" spans="1:9" ht="12" customHeight="1" thickBot="1" x14ac:dyDescent="0.25">
      <c r="A144" s="75" t="s">
        <v>123</v>
      </c>
      <c r="B144" s="76"/>
      <c r="C144" s="76"/>
      <c r="D144" s="76"/>
      <c r="E144" s="76"/>
      <c r="F144" s="77"/>
      <c r="G144" s="78">
        <f>SUM(G142:I143)</f>
        <v>1897.9960791443268</v>
      </c>
      <c r="H144" s="79"/>
      <c r="I144" s="80"/>
    </row>
  </sheetData>
  <mergeCells count="211">
    <mergeCell ref="C143:F143"/>
    <mergeCell ref="G143:I143"/>
    <mergeCell ref="A144:F144"/>
    <mergeCell ref="G144:I144"/>
    <mergeCell ref="B139:F139"/>
    <mergeCell ref="G139:I139"/>
    <mergeCell ref="B140:F140"/>
    <mergeCell ref="G140:I140"/>
    <mergeCell ref="B141:F141"/>
    <mergeCell ref="G141:I141"/>
    <mergeCell ref="B136:F136"/>
    <mergeCell ref="G136:I136"/>
    <mergeCell ref="B137:F137"/>
    <mergeCell ref="G137:I137"/>
    <mergeCell ref="B138:F138"/>
    <mergeCell ref="G138:I138"/>
    <mergeCell ref="B131:B132"/>
    <mergeCell ref="A135:I135"/>
    <mergeCell ref="A142:F142"/>
    <mergeCell ref="G142:I142"/>
    <mergeCell ref="A119:G119"/>
    <mergeCell ref="H119:I119"/>
    <mergeCell ref="A121:I121"/>
    <mergeCell ref="B122:G122"/>
    <mergeCell ref="H122:I122"/>
    <mergeCell ref="B123:F123"/>
    <mergeCell ref="A115:G115"/>
    <mergeCell ref="H115:I115"/>
    <mergeCell ref="H116:I116"/>
    <mergeCell ref="C116:E116"/>
    <mergeCell ref="F116:G116"/>
    <mergeCell ref="H123:I133"/>
    <mergeCell ref="B125:G125"/>
    <mergeCell ref="B124:F124"/>
    <mergeCell ref="A125:A133"/>
    <mergeCell ref="B127:B129"/>
    <mergeCell ref="E126:G126"/>
    <mergeCell ref="E127:G133"/>
    <mergeCell ref="A118:G118"/>
    <mergeCell ref="H118:I118"/>
    <mergeCell ref="A117:G117"/>
    <mergeCell ref="H117:I117"/>
    <mergeCell ref="D112:E112"/>
    <mergeCell ref="F112:G112"/>
    <mergeCell ref="H112:I112"/>
    <mergeCell ref="D114:E114"/>
    <mergeCell ref="F114:G114"/>
    <mergeCell ref="H114:I114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D111:E111"/>
    <mergeCell ref="F111:G111"/>
    <mergeCell ref="D113:E113"/>
    <mergeCell ref="F113:G113"/>
    <mergeCell ref="H110:I110"/>
    <mergeCell ref="H111:I111"/>
    <mergeCell ref="H113:I113"/>
    <mergeCell ref="A104:G104"/>
    <mergeCell ref="H104:I104"/>
    <mergeCell ref="A106:I106"/>
    <mergeCell ref="D107:E107"/>
    <mergeCell ref="F107:G107"/>
    <mergeCell ref="H107:I107"/>
    <mergeCell ref="A100:I100"/>
    <mergeCell ref="B101:G101"/>
    <mergeCell ref="H101:I101"/>
    <mergeCell ref="B102:G102"/>
    <mergeCell ref="H102:I102"/>
    <mergeCell ref="B103:G103"/>
    <mergeCell ref="H103:I103"/>
    <mergeCell ref="A96:F96"/>
    <mergeCell ref="H96:I96"/>
    <mergeCell ref="A97:F97"/>
    <mergeCell ref="H97:I97"/>
    <mergeCell ref="A98:F98"/>
    <mergeCell ref="H98:I98"/>
    <mergeCell ref="A90:F90"/>
    <mergeCell ref="H90:I90"/>
    <mergeCell ref="A93:I93"/>
    <mergeCell ref="B94:F94"/>
    <mergeCell ref="H94:I94"/>
    <mergeCell ref="B95:F95"/>
    <mergeCell ref="H95:I95"/>
    <mergeCell ref="B87:F87"/>
    <mergeCell ref="H87:I87"/>
    <mergeCell ref="A88:F88"/>
    <mergeCell ref="H88:I88"/>
    <mergeCell ref="A89:F89"/>
    <mergeCell ref="H89:I89"/>
    <mergeCell ref="C83:E83"/>
    <mergeCell ref="H83:I83"/>
    <mergeCell ref="H84:I84"/>
    <mergeCell ref="H85:I85"/>
    <mergeCell ref="H86:I86"/>
    <mergeCell ref="A79:I79"/>
    <mergeCell ref="A80:I80"/>
    <mergeCell ref="B81:F81"/>
    <mergeCell ref="H81:I81"/>
    <mergeCell ref="B82:F82"/>
    <mergeCell ref="H82:I82"/>
    <mergeCell ref="B74:F74"/>
    <mergeCell ref="H74:I74"/>
    <mergeCell ref="B75:F75"/>
    <mergeCell ref="H75:I75"/>
    <mergeCell ref="A76:F76"/>
    <mergeCell ref="H76:I76"/>
    <mergeCell ref="B71:F71"/>
    <mergeCell ref="H71:I71"/>
    <mergeCell ref="B72:F72"/>
    <mergeCell ref="H72:I72"/>
    <mergeCell ref="B73:F73"/>
    <mergeCell ref="H73:I73"/>
    <mergeCell ref="A66:G66"/>
    <mergeCell ref="H66:I66"/>
    <mergeCell ref="A68:I68"/>
    <mergeCell ref="B69:F69"/>
    <mergeCell ref="H69:I69"/>
    <mergeCell ref="B70:F70"/>
    <mergeCell ref="H70:I70"/>
    <mergeCell ref="B63:G63"/>
    <mergeCell ref="H63:I63"/>
    <mergeCell ref="B64:G64"/>
    <mergeCell ref="H64:I64"/>
    <mergeCell ref="B65:G65"/>
    <mergeCell ref="H65:I65"/>
    <mergeCell ref="B58:G58"/>
    <mergeCell ref="H58:I58"/>
    <mergeCell ref="A59:G59"/>
    <mergeCell ref="H59:I59"/>
    <mergeCell ref="A61:I61"/>
    <mergeCell ref="B62:G62"/>
    <mergeCell ref="H62:I62"/>
    <mergeCell ref="E53:F53"/>
    <mergeCell ref="H53:I53"/>
    <mergeCell ref="B54:G54"/>
    <mergeCell ref="H54:I54"/>
    <mergeCell ref="H55:I55"/>
    <mergeCell ref="B56:G56"/>
    <mergeCell ref="H56:I56"/>
    <mergeCell ref="A48:I48"/>
    <mergeCell ref="B49:G49"/>
    <mergeCell ref="H49:I49"/>
    <mergeCell ref="A50:A52"/>
    <mergeCell ref="E50:F50"/>
    <mergeCell ref="H50:I50"/>
    <mergeCell ref="B51:G51"/>
    <mergeCell ref="H51:I51"/>
    <mergeCell ref="B52:G52"/>
    <mergeCell ref="H52:I52"/>
    <mergeCell ref="B43:F43"/>
    <mergeCell ref="H43:I43"/>
    <mergeCell ref="A44:F44"/>
    <mergeCell ref="H44:I44"/>
    <mergeCell ref="A46:F46"/>
    <mergeCell ref="H46:I46"/>
    <mergeCell ref="B40:F40"/>
    <mergeCell ref="H40:I40"/>
    <mergeCell ref="B41:F41"/>
    <mergeCell ref="H41:I41"/>
    <mergeCell ref="B42:F42"/>
    <mergeCell ref="H42:I42"/>
    <mergeCell ref="B37:F37"/>
    <mergeCell ref="H37:I37"/>
    <mergeCell ref="H38:I38"/>
    <mergeCell ref="B39:F39"/>
    <mergeCell ref="H39:I39"/>
    <mergeCell ref="A32:B32"/>
    <mergeCell ref="C32:D32"/>
    <mergeCell ref="E32:F32"/>
    <mergeCell ref="A34:I34"/>
    <mergeCell ref="B35:F35"/>
    <mergeCell ref="H35:I35"/>
    <mergeCell ref="E31:F31"/>
    <mergeCell ref="A25:I25"/>
    <mergeCell ref="A26:I26"/>
    <mergeCell ref="C27:D27"/>
    <mergeCell ref="E27:F27"/>
    <mergeCell ref="C28:D28"/>
    <mergeCell ref="E28:F28"/>
    <mergeCell ref="B36:F36"/>
    <mergeCell ref="H36:I36"/>
    <mergeCell ref="H57:I57"/>
    <mergeCell ref="A1:I1"/>
    <mergeCell ref="A2:I2"/>
    <mergeCell ref="A3:I3"/>
    <mergeCell ref="A5:B5"/>
    <mergeCell ref="A6:B6"/>
    <mergeCell ref="A8:I8"/>
    <mergeCell ref="C19:F19"/>
    <mergeCell ref="C20:F20"/>
    <mergeCell ref="C21:F21"/>
    <mergeCell ref="C22:F22"/>
    <mergeCell ref="A23:B23"/>
    <mergeCell ref="C23:F23"/>
    <mergeCell ref="A10:I10"/>
    <mergeCell ref="C12:F12"/>
    <mergeCell ref="C13:F13"/>
    <mergeCell ref="C14:F14"/>
    <mergeCell ref="C16:F16"/>
    <mergeCell ref="A18:I18"/>
    <mergeCell ref="C29:D29"/>
    <mergeCell ref="E29:F29"/>
    <mergeCell ref="C30:D30"/>
    <mergeCell ref="E30:F30"/>
    <mergeCell ref="C31:D31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Custos SOROCABA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Henrique Pereira Soares</cp:lastModifiedBy>
  <cp:lastPrinted>2019-02-22T21:53:25Z</cp:lastPrinted>
  <dcterms:created xsi:type="dcterms:W3CDTF">2018-01-23T19:35:16Z</dcterms:created>
  <dcterms:modified xsi:type="dcterms:W3CDTF">2019-04-09T18:41:09Z</dcterms:modified>
</cp:coreProperties>
</file>