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24240" windowHeight="12435"/>
  </bookViews>
  <sheets>
    <sheet name="Planilha de Custos GRU" sheetId="3" r:id="rId1"/>
  </sheets>
  <definedNames>
    <definedName name="_xlnm.Print_Area" localSheetId="0">'Planilha de Custos GRU'!$A$1:$I$159</definedName>
  </definedNames>
  <calcPr calcId="145621"/>
</workbook>
</file>

<file path=xl/calcChain.xml><?xml version="1.0" encoding="utf-8"?>
<calcChain xmlns="http://schemas.openxmlformats.org/spreadsheetml/2006/main">
  <c r="E141" i="3" l="1"/>
  <c r="H137" i="3" s="1"/>
  <c r="C158" i="3" s="1"/>
  <c r="H42" i="3" l="1"/>
  <c r="H44" i="3"/>
  <c r="H45" i="3"/>
  <c r="H46" i="3"/>
  <c r="H47" i="3"/>
  <c r="H48" i="3"/>
  <c r="H41" i="3"/>
  <c r="H59" i="3" l="1"/>
  <c r="H125" i="3" l="1"/>
  <c r="H126" i="3"/>
  <c r="H127" i="3"/>
  <c r="H128" i="3"/>
  <c r="H124" i="3"/>
  <c r="G79" i="3"/>
  <c r="G95" i="3"/>
  <c r="G96" i="3"/>
  <c r="G94" i="3"/>
  <c r="G93" i="3"/>
  <c r="H129" i="3" l="1"/>
  <c r="G99" i="3"/>
  <c r="H57" i="3" l="1"/>
  <c r="H56" i="3"/>
  <c r="G43" i="3"/>
  <c r="G49" i="3" l="1"/>
  <c r="G51" i="3" s="1"/>
  <c r="H43" i="3"/>
  <c r="H49" i="3" s="1"/>
  <c r="H58" i="3"/>
  <c r="H64" i="3" s="1"/>
  <c r="H72" i="3" s="1"/>
  <c r="G109" i="3" l="1"/>
  <c r="G100" i="3"/>
  <c r="H51" i="3"/>
  <c r="H71" i="3" s="1"/>
  <c r="G82" i="3"/>
  <c r="C32" i="3"/>
  <c r="C33" i="3" l="1"/>
  <c r="C25" i="3"/>
  <c r="H78" i="3" l="1"/>
  <c r="H79" i="3"/>
  <c r="H81" i="3"/>
  <c r="H82" i="3" s="1"/>
  <c r="H107" i="3"/>
  <c r="H108" i="3" s="1"/>
  <c r="H97" i="3"/>
  <c r="H95" i="3"/>
  <c r="H96" i="3"/>
  <c r="E32" i="3"/>
  <c r="H93" i="3"/>
  <c r="H94" i="3"/>
  <c r="E33" i="3"/>
  <c r="G152" i="3"/>
  <c r="C34" i="3"/>
  <c r="C35" i="3" s="1"/>
  <c r="E35" i="3" s="1"/>
  <c r="E34" i="3" l="1"/>
  <c r="E36" i="3" s="1"/>
  <c r="H83" i="3"/>
  <c r="H80" i="3"/>
  <c r="H99" i="3"/>
  <c r="H70" i="3" l="1"/>
  <c r="H73" i="3" s="1"/>
  <c r="G153" i="3" s="1"/>
  <c r="H84" i="3"/>
  <c r="G154" i="3" s="1"/>
  <c r="H100" i="3"/>
  <c r="H101" i="3" s="1"/>
  <c r="H116" i="3" s="1"/>
  <c r="G110" i="3" l="1"/>
  <c r="H109" i="3"/>
  <c r="H110" i="3" s="1"/>
  <c r="H117" i="3" s="1"/>
  <c r="H118" i="3" s="1"/>
  <c r="G155" i="3" s="1"/>
  <c r="H130" i="3" s="1"/>
  <c r="H131" i="3" l="1"/>
  <c r="G156" i="3" s="1"/>
  <c r="G157" i="3" s="1"/>
  <c r="G158" i="3" l="1"/>
  <c r="G159" i="3" s="1"/>
</calcChain>
</file>

<file path=xl/comments1.xml><?xml version="1.0" encoding="utf-8"?>
<comments xmlns="http://schemas.openxmlformats.org/spreadsheetml/2006/main">
  <authors>
    <author>Stephanie Hung</author>
  </authors>
  <commentList>
    <comment ref="D95" authorId="0">
      <text>
        <r>
          <rPr>
            <b/>
            <sz val="9"/>
            <color indexed="81"/>
            <rFont val="Tahoma"/>
            <family val="2"/>
          </rPr>
          <t xml:space="preserve">Percentual de funcionários que ausentaram por licença paternidade no ano
</t>
        </r>
      </text>
    </comment>
  </commentList>
</comments>
</file>

<file path=xl/sharedStrings.xml><?xml version="1.0" encoding="utf-8"?>
<sst xmlns="http://schemas.openxmlformats.org/spreadsheetml/2006/main" count="224" uniqueCount="136">
  <si>
    <t>Total</t>
  </si>
  <si>
    <t>Férias</t>
  </si>
  <si>
    <t>SEBRAE</t>
  </si>
  <si>
    <t>INCRA</t>
  </si>
  <si>
    <t>FGTS</t>
  </si>
  <si>
    <t>Valor diário</t>
  </si>
  <si>
    <t>Insumos Diversos</t>
  </si>
  <si>
    <t>Custos Indiretos, Tributos e Lucro</t>
  </si>
  <si>
    <t>Tributos</t>
  </si>
  <si>
    <t>Lucro</t>
  </si>
  <si>
    <t>Calça</t>
  </si>
  <si>
    <t>Sapato</t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</si>
  <si>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</si>
  <si>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</si>
  <si>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</si>
  <si>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</si>
  <si>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</si>
  <si>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</si>
  <si>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C</t>
  </si>
  <si>
    <t>D</t>
  </si>
  <si>
    <t>E</t>
  </si>
  <si>
    <t>F</t>
  </si>
  <si>
    <t>G</t>
  </si>
  <si>
    <t>Outros (especificar)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</si>
  <si>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</si>
  <si>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</si>
  <si>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</si>
  <si>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</si>
  <si>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</si>
  <si>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</si>
  <si>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</si>
  <si>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</si>
  <si>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</si>
  <si>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</si>
  <si>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</si>
  <si>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</si>
  <si>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SESC ou SESI</t>
  </si>
  <si>
    <t>SENAI - SENAC</t>
  </si>
  <si>
    <t>H</t>
  </si>
  <si>
    <t>Submódulo 2.3 - Benefícios Mensais e Diários.</t>
  </si>
  <si>
    <t>2.3</t>
  </si>
  <si>
    <t>Benefícios Mensais e Diários</t>
  </si>
  <si>
    <t>Transporte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</si>
  <si>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</si>
  <si>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</si>
  <si>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</si>
  <si>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</si>
  <si>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</si>
  <si>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</si>
  <si>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</si>
  <si>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</si>
  <si>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</si>
  <si>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</si>
  <si>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</si>
  <si>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</si>
  <si>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</si>
  <si>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</si>
  <si>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Licença-Paternidade</t>
  </si>
  <si>
    <t>Ausência por acidente de trabalho</t>
  </si>
  <si>
    <t>Afastamento Maternidade</t>
  </si>
  <si>
    <t>Submódulo 4.2 - Intrajornada</t>
  </si>
  <si>
    <t>4.2</t>
  </si>
  <si>
    <t>Intrajornada</t>
  </si>
  <si>
    <t>Quadro-Resumo do Módulo 4 - Custo de Reposição do Profissional Ausente</t>
  </si>
  <si>
    <t>Custo de Reposição do Profissional Ausente</t>
  </si>
  <si>
    <t>Módulo 5 - Insumos Diversos</t>
  </si>
  <si>
    <t>Módulo 6 - Custos Indiretos, Tributos e Lucro</t>
  </si>
  <si>
    <t>2. QUADRO-RESUMO DO CUSTO POR EMPREGADO</t>
  </si>
  <si>
    <t>Mão de obra vinculada à execução contratual (valor por empregado)</t>
  </si>
  <si>
    <t>Subtotal (A + B +C+ D+E)</t>
  </si>
  <si>
    <t>Com ajustes após publicação da Lei n° 13.467, de 2017.</t>
  </si>
  <si>
    <t>Intervalo para repouso e alimentação</t>
  </si>
  <si>
    <t>Nº do Processo:</t>
  </si>
  <si>
    <t>DISCRIMINAÇÃO DOS SERVIÇOS (DADOS REFERENTES À CONTRATAÇÃO)</t>
  </si>
  <si>
    <t>Data de apresentação da proposta (dia/mês/ano):</t>
  </si>
  <si>
    <t>Município/UF:</t>
  </si>
  <si>
    <t>Ano do Acordo, Convenção ou Dissídio Coletivo:</t>
  </si>
  <si>
    <t>Número de meses de execução contratual:</t>
  </si>
  <si>
    <t>Licitação Nº: __________/____________</t>
  </si>
  <si>
    <t>Dia _______/_______/_______ às  ______:_______</t>
  </si>
  <si>
    <t>%</t>
  </si>
  <si>
    <t>Total (Base do cálculo principal)</t>
  </si>
  <si>
    <t>Subtotal</t>
  </si>
  <si>
    <t>Total Submódulo 2.1</t>
  </si>
  <si>
    <t>SAT (RAT*FAP)</t>
  </si>
  <si>
    <t>RAT</t>
  </si>
  <si>
    <t>FAP</t>
  </si>
  <si>
    <t>Nome do sindicato:</t>
  </si>
  <si>
    <t xml:space="preserve">Incidência do submodulo 2.2 </t>
  </si>
  <si>
    <t>Bilhete por dia</t>
  </si>
  <si>
    <t>Incidência do submódulo 2.2 no módulo 01</t>
  </si>
  <si>
    <t>13º (décimo terceiro) Salário, Férias e Adicional de Férias (com incidência do submódulo 2.2)</t>
  </si>
  <si>
    <t>GPS, FGTS e outras contribuições (com incidência do submódulo 2.2 no módulo 01)</t>
  </si>
  <si>
    <t>Número de ausências por ano (dias)</t>
  </si>
  <si>
    <t>% de ocorrência</t>
  </si>
  <si>
    <t>Dias de licença</t>
  </si>
  <si>
    <t>* valores baseados no histórico do presente contrato</t>
  </si>
  <si>
    <t xml:space="preserve">Subtotal </t>
  </si>
  <si>
    <t>Incidência do submódulo 2.2</t>
  </si>
  <si>
    <t>Total do submódulo 4.1</t>
  </si>
  <si>
    <t>* Porcentagens baseados no contrato atual e nos índices referenciais do TCU para a planilha inicial</t>
  </si>
  <si>
    <t>Camisa manga comprida / curta</t>
  </si>
  <si>
    <t>Japona</t>
  </si>
  <si>
    <t>Crachá de identificação</t>
  </si>
  <si>
    <t>Custo unitário (R$)</t>
  </si>
  <si>
    <t>Vida útil (meses)</t>
  </si>
  <si>
    <t>Quantidade</t>
  </si>
  <si>
    <t>Custos Indiretos (Despesa Administrativa + Despesa Operacional</t>
  </si>
  <si>
    <t>Alíquota</t>
  </si>
  <si>
    <t>Tributos Federais (especificar)</t>
  </si>
  <si>
    <t>Tributos Estaduais (especificar)</t>
  </si>
  <si>
    <t>Tributos Municipais (especificar)</t>
  </si>
  <si>
    <t>Outros tributos</t>
  </si>
  <si>
    <t>BDI com fórmula</t>
  </si>
  <si>
    <t>Incidência do Módulo 6 – Custos Indiretos, Tributos e Lucro</t>
  </si>
  <si>
    <t>Base de cálculo para tributos</t>
  </si>
  <si>
    <t>PIS</t>
  </si>
  <si>
    <t>COFINS</t>
  </si>
  <si>
    <t>Outros</t>
  </si>
  <si>
    <t>ISSQN</t>
  </si>
  <si>
    <t>Contrapartida do empregado (6% sobre o salário base) - Desconto</t>
  </si>
  <si>
    <t xml:space="preserve">Previsão mensal de horas extras 50 %  </t>
  </si>
  <si>
    <t xml:space="preserve">Valor </t>
  </si>
  <si>
    <t>Auxílio-Refeição</t>
  </si>
  <si>
    <t>Participação do empregado</t>
  </si>
  <si>
    <t>Auxílio-Alimentação</t>
  </si>
  <si>
    <t>Benefício Social Familiar</t>
  </si>
  <si>
    <t>Programa de Controle  Médico de Saúde Ocupacional</t>
  </si>
  <si>
    <t>Contratação de empresa para prestação de serviço de limpeza, asseio e conservação predial (44 h/semanal)</t>
  </si>
  <si>
    <t>Material</t>
  </si>
  <si>
    <t>Percentual sobre o custo direto</t>
  </si>
  <si>
    <t>Total Insumos Diversos</t>
  </si>
  <si>
    <t>TotalUniformes</t>
  </si>
  <si>
    <t xml:space="preserve">Valor Total mensal por Empregado </t>
  </si>
  <si>
    <t>Total Tributos</t>
  </si>
  <si>
    <t>PLANILHA DE CUSTOS E FORMAÇÃO DE PREÇOS - GUARULHOS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</si>
</sst>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\-??_);_(@_)"/>
    <numFmt numFmtId="165" formatCode="&quot;R$&quot;\ #,##0.00"/>
    <numFmt numFmtId="166" formatCode="&quot;R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64"/>
      <name val="Calibri"/>
      <family val="2"/>
      <scheme val="minor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7"/>
      <color theme="0"/>
      <name val="Times New Roman"/>
      <family val="1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52">
    <xf numFmtId="0" fontId="0" fillId="0" borderId="0"/>
    <xf numFmtId="164" fontId="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6" applyNumberFormat="0" applyAlignment="0" applyProtection="0"/>
    <xf numFmtId="0" fontId="13" fillId="7" borderId="17" applyNumberFormat="0" applyAlignment="0" applyProtection="0"/>
    <xf numFmtId="0" fontId="14" fillId="7" borderId="16" applyNumberFormat="0" applyAlignment="0" applyProtection="0"/>
    <xf numFmtId="0" fontId="15" fillId="0" borderId="18" applyNumberFormat="0" applyFill="0" applyAlignment="0" applyProtection="0"/>
    <xf numFmtId="0" fontId="16" fillId="8" borderId="19" applyNumberFormat="0" applyAlignment="0" applyProtection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21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/>
    <xf numFmtId="0" fontId="2" fillId="0" borderId="8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6" xfId="0" applyFont="1" applyBorder="1" applyAlignme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10" fontId="3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0" fontId="3" fillId="34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0" fontId="3" fillId="0" borderId="3" xfId="0" applyNumberFormat="1" applyFont="1" applyBorder="1" applyAlignment="1">
      <alignment horizontal="center" vertical="center" wrapText="1"/>
    </xf>
    <xf numFmtId="2" fontId="3" fillId="34" borderId="24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/>
    </xf>
    <xf numFmtId="0" fontId="22" fillId="0" borderId="0" xfId="0" applyFont="1"/>
    <xf numFmtId="10" fontId="3" fillId="0" borderId="6" xfId="0" applyNumberFormat="1" applyFont="1" applyBorder="1" applyAlignment="1">
      <alignment horizontal="center" vertical="center" wrapText="1"/>
    </xf>
    <xf numFmtId="165" fontId="22" fillId="0" borderId="0" xfId="0" applyNumberFormat="1" applyFont="1" applyAlignment="1">
      <alignment horizontal="center"/>
    </xf>
    <xf numFmtId="0" fontId="23" fillId="0" borderId="8" xfId="0" applyFont="1" applyBorder="1" applyAlignment="1">
      <alignment horizontal="center" vertical="center" wrapText="1"/>
    </xf>
    <xf numFmtId="0" fontId="23" fillId="0" borderId="24" xfId="0" applyFont="1" applyBorder="1" applyAlignment="1">
      <alignment vertical="center" wrapText="1"/>
    </xf>
    <xf numFmtId="0" fontId="23" fillId="0" borderId="0" xfId="0" applyFont="1"/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34" borderId="8" xfId="0" applyFont="1" applyFill="1" applyBorder="1" applyAlignment="1">
      <alignment horizontal="center" vertical="center" wrapText="1"/>
    </xf>
    <xf numFmtId="10" fontId="23" fillId="0" borderId="3" xfId="0" applyNumberFormat="1" applyFont="1" applyBorder="1" applyAlignment="1">
      <alignment horizontal="center" vertical="center" wrapText="1"/>
    </xf>
    <xf numFmtId="10" fontId="3" fillId="34" borderId="3" xfId="0" applyNumberFormat="1" applyFont="1" applyFill="1" applyBorder="1" applyAlignment="1">
      <alignment horizontal="center" vertical="center" wrapText="1"/>
    </xf>
    <xf numFmtId="10" fontId="23" fillId="34" borderId="3" xfId="0" applyNumberFormat="1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wrapText="1"/>
    </xf>
    <xf numFmtId="165" fontId="23" fillId="0" borderId="24" xfId="0" applyNumberFormat="1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165" fontId="23" fillId="0" borderId="24" xfId="0" applyNumberFormat="1" applyFont="1" applyBorder="1" applyAlignment="1">
      <alignment vertical="center" wrapText="1"/>
    </xf>
    <xf numFmtId="44" fontId="23" fillId="0" borderId="24" xfId="5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3" fillId="0" borderId="0" xfId="0" applyNumberFormat="1" applyFont="1"/>
    <xf numFmtId="166" fontId="3" fillId="0" borderId="0" xfId="0" applyNumberFormat="1" applyFont="1"/>
    <xf numFmtId="166" fontId="22" fillId="0" borderId="0" xfId="0" applyNumberFormat="1" applyFont="1"/>
    <xf numFmtId="0" fontId="2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10" fontId="3" fillId="0" borderId="2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0" fontId="3" fillId="0" borderId="2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vertical="center" wrapText="1"/>
    </xf>
    <xf numFmtId="10" fontId="3" fillId="0" borderId="24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10" fontId="3" fillId="0" borderId="11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0" fontId="3" fillId="0" borderId="22" xfId="0" applyNumberFormat="1" applyFont="1" applyFill="1" applyBorder="1" applyAlignment="1">
      <alignment horizontal="center" vertical="center" wrapText="1"/>
    </xf>
    <xf numFmtId="10" fontId="3" fillId="0" borderId="26" xfId="0" applyNumberFormat="1" applyFont="1" applyFill="1" applyBorder="1" applyAlignment="1">
      <alignment horizontal="center" vertical="center" wrapText="1"/>
    </xf>
    <xf numFmtId="10" fontId="3" fillId="0" borderId="23" xfId="0" applyNumberFormat="1" applyFont="1" applyFill="1" applyBorder="1" applyAlignment="1">
      <alignment horizontal="center" vertical="center" wrapText="1"/>
    </xf>
    <xf numFmtId="10" fontId="3" fillId="0" borderId="24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3" fillId="34" borderId="3" xfId="0" applyFont="1" applyFill="1" applyBorder="1" applyAlignment="1">
      <alignment horizontal="left" vertical="center" wrapText="1"/>
    </xf>
    <xf numFmtId="0" fontId="3" fillId="34" borderId="4" xfId="0" applyFont="1" applyFill="1" applyBorder="1" applyAlignment="1">
      <alignment horizontal="left" vertical="center" wrapText="1"/>
    </xf>
    <xf numFmtId="0" fontId="3" fillId="34" borderId="5" xfId="0" applyFont="1" applyFill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34" borderId="3" xfId="0" applyFont="1" applyFill="1" applyBorder="1" applyAlignment="1">
      <alignment horizontal="left" vertical="center" wrapText="1"/>
    </xf>
    <xf numFmtId="0" fontId="23" fillId="34" borderId="4" xfId="0" applyFont="1" applyFill="1" applyBorder="1" applyAlignment="1">
      <alignment horizontal="left" vertical="center" wrapText="1"/>
    </xf>
    <xf numFmtId="0" fontId="23" fillId="34" borderId="5" xfId="0" applyFont="1" applyFill="1" applyBorder="1" applyAlignment="1">
      <alignment horizontal="left" vertical="center" wrapText="1"/>
    </xf>
    <xf numFmtId="165" fontId="3" fillId="34" borderId="3" xfId="0" applyNumberFormat="1" applyFont="1" applyFill="1" applyBorder="1" applyAlignment="1">
      <alignment horizontal="center" vertical="center" wrapText="1"/>
    </xf>
    <xf numFmtId="165" fontId="3" fillId="34" borderId="5" xfId="0" applyNumberFormat="1" applyFont="1" applyFill="1" applyBorder="1" applyAlignment="1">
      <alignment horizontal="center" vertical="center" wrapText="1"/>
    </xf>
    <xf numFmtId="165" fontId="23" fillId="34" borderId="3" xfId="0" applyNumberFormat="1" applyFont="1" applyFill="1" applyBorder="1" applyAlignment="1">
      <alignment horizontal="center" vertical="center" wrapText="1"/>
    </xf>
    <xf numFmtId="165" fontId="23" fillId="34" borderId="5" xfId="0" applyNumberFormat="1" applyFont="1" applyFill="1" applyBorder="1" applyAlignment="1">
      <alignment horizontal="center" vertical="center" wrapText="1"/>
    </xf>
    <xf numFmtId="165" fontId="23" fillId="0" borderId="3" xfId="0" applyNumberFormat="1" applyFont="1" applyBorder="1" applyAlignment="1">
      <alignment horizontal="center" vertical="center" wrapText="1"/>
    </xf>
    <xf numFmtId="165" fontId="23" fillId="0" borderId="5" xfId="0" applyNumberFormat="1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165" fontId="23" fillId="0" borderId="3" xfId="0" applyNumberFormat="1" applyFont="1" applyFill="1" applyBorder="1" applyAlignment="1">
      <alignment horizontal="center" vertical="center" wrapText="1"/>
    </xf>
    <xf numFmtId="165" fontId="23" fillId="0" borderId="5" xfId="0" applyNumberFormat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5" xfId="0" applyFill="1" applyBorder="1"/>
    <xf numFmtId="10" fontId="2" fillId="0" borderId="4" xfId="0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 wrapText="1"/>
    </xf>
    <xf numFmtId="10" fontId="23" fillId="0" borderId="3" xfId="0" applyNumberFormat="1" applyFont="1" applyBorder="1" applyAlignment="1">
      <alignment horizontal="center" vertical="center" wrapText="1"/>
    </xf>
    <xf numFmtId="10" fontId="23" fillId="0" borderId="5" xfId="0" applyNumberFormat="1" applyFont="1" applyBorder="1" applyAlignment="1">
      <alignment horizontal="center" vertical="center" wrapText="1"/>
    </xf>
    <xf numFmtId="0" fontId="24" fillId="36" borderId="0" xfId="0" applyFont="1" applyFill="1" applyAlignment="1">
      <alignment horizontal="center"/>
    </xf>
    <xf numFmtId="0" fontId="2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27" fillId="36" borderId="0" xfId="0" applyFont="1" applyFill="1" applyAlignment="1">
      <alignment horizontal="center" vertical="center"/>
    </xf>
    <xf numFmtId="165" fontId="3" fillId="0" borderId="3" xfId="0" applyNumberFormat="1" applyFont="1" applyBorder="1" applyAlignment="1">
      <alignment horizontal="center"/>
    </xf>
  </cellXfs>
  <cellStyles count="52">
    <cellStyle name="20% - Ênfase1" xfId="22" builtinId="30" customBuiltin="1"/>
    <cellStyle name="20% - Ênfase2" xfId="26" builtinId="34" customBuiltin="1"/>
    <cellStyle name="20% - Ênfase3" xfId="30" builtinId="38" customBuiltin="1"/>
    <cellStyle name="20% - Ênfase4" xfId="34" builtinId="42" customBuiltin="1"/>
    <cellStyle name="20% - Ênfase5" xfId="38" builtinId="46" customBuiltin="1"/>
    <cellStyle name="20% - Ênfase6" xfId="42" builtinId="50" customBuiltin="1"/>
    <cellStyle name="40% - Ênfase1" xfId="23" builtinId="31" customBuiltin="1"/>
    <cellStyle name="40% - Ênfase2" xfId="27" builtinId="35" customBuiltin="1"/>
    <cellStyle name="40% - Ênfase3" xfId="31" builtinId="39" customBuiltin="1"/>
    <cellStyle name="40% - Ênfase4" xfId="35" builtinId="43" customBuiltin="1"/>
    <cellStyle name="40% - Ênfase5" xfId="39" builtinId="47" customBuiltin="1"/>
    <cellStyle name="40% - Ênfase6" xfId="43" builtinId="51" customBuiltin="1"/>
    <cellStyle name="60% - Ênfase1" xfId="24" builtinId="32" customBuiltin="1"/>
    <cellStyle name="60% - Ênfase2" xfId="28" builtinId="36" customBuiltin="1"/>
    <cellStyle name="60% - Ênfase3" xfId="32" builtinId="40" customBuiltin="1"/>
    <cellStyle name="60% - Ênfase4" xfId="36" builtinId="44" customBuiltin="1"/>
    <cellStyle name="60% - Ênfase5" xfId="40" builtinId="48" customBuiltin="1"/>
    <cellStyle name="60% - Ênfase6" xfId="44" builtinId="52" customBuiltin="1"/>
    <cellStyle name="Bom" xfId="9" builtinId="26" customBuiltin="1"/>
    <cellStyle name="Cálculo" xfId="14" builtinId="22" customBuiltin="1"/>
    <cellStyle name="Célula de Verificação" xfId="16" builtinId="23" customBuiltin="1"/>
    <cellStyle name="Célula Vinculada" xfId="15" builtinId="24" customBuiltin="1"/>
    <cellStyle name="Ênfase1" xfId="21" builtinId="29" customBuiltin="1"/>
    <cellStyle name="Ênfase2" xfId="25" builtinId="33" customBuiltin="1"/>
    <cellStyle name="Ênfase3" xfId="29" builtinId="37" customBuiltin="1"/>
    <cellStyle name="Ênfase4" xfId="33" builtinId="41" customBuiltin="1"/>
    <cellStyle name="Ênfase5" xfId="37" builtinId="45" customBuiltin="1"/>
    <cellStyle name="Ênfase6" xfId="41" builtinId="49" customBuiltin="1"/>
    <cellStyle name="Entrada" xfId="12" builtinId="20" customBuiltin="1"/>
    <cellStyle name="Incorreto" xfId="10" builtinId="27" customBuiltin="1"/>
    <cellStyle name="Moeda" xfId="51" builtinId="4"/>
    <cellStyle name="Neutra" xfId="11" builtinId="28" customBuiltin="1"/>
    <cellStyle name="Normal" xfId="0" builtinId="0"/>
    <cellStyle name="Normal 2" xfId="46"/>
    <cellStyle name="Nota" xfId="18" builtinId="10" customBuiltin="1"/>
    <cellStyle name="Saída" xfId="13" builtinId="21" customBuiltin="1"/>
    <cellStyle name="Texto de Aviso" xfId="17" builtinId="11" customBuiltin="1"/>
    <cellStyle name="Texto Explicativo" xfId="19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ítulo 4" xfId="8" builtinId="19" customBuiltin="1"/>
    <cellStyle name="Total" xfId="20" builtinId="25" customBuiltin="1"/>
    <cellStyle name="Vírgula 2" xfId="1"/>
    <cellStyle name="Vírgula 3" xfId="3"/>
    <cellStyle name="Vírgula 3 2" xfId="49"/>
    <cellStyle name="Vírgula 4" xfId="2"/>
    <cellStyle name="Vírgula 4 2" xfId="48"/>
    <cellStyle name="Vírgula 5" xfId="45"/>
    <cellStyle name="Vírgula 5 2" xfId="50"/>
    <cellStyle name="Vírgula 6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59"/>
  <sheetViews>
    <sheetView showGridLines="0" tabSelected="1" topLeftCell="A142" zoomScaleNormal="100" workbookViewId="0">
      <selection activeCell="B106" sqref="B106:F106"/>
    </sheetView>
  </sheetViews>
  <sheetFormatPr defaultRowHeight="15.75" x14ac:dyDescent="0.25"/>
  <cols>
    <col min="1" max="1" width="9" style="7" customWidth="1"/>
    <col min="2" max="2" width="47.42578125" style="7" customWidth="1"/>
    <col min="3" max="3" width="12" style="24" customWidth="1"/>
    <col min="4" max="4" width="9.85546875" style="24" bestFit="1" customWidth="1"/>
    <col min="5" max="5" width="9.28515625" style="24" customWidth="1"/>
    <col min="6" max="6" width="5.42578125" style="24" customWidth="1"/>
    <col min="7" max="7" width="13.5703125" style="7" customWidth="1"/>
    <col min="8" max="8" width="16.7109375" style="24" bestFit="1" customWidth="1"/>
    <col min="9" max="9" width="3" style="7" customWidth="1"/>
    <col min="10" max="10" width="49.140625" style="7" customWidth="1"/>
    <col min="11" max="11" width="11.5703125" style="7" bestFit="1" customWidth="1"/>
    <col min="12" max="16384" width="9.140625" style="7"/>
  </cols>
  <sheetData>
    <row r="1" spans="1:9" ht="22.5" x14ac:dyDescent="0.35">
      <c r="A1" s="175" t="s">
        <v>135</v>
      </c>
      <c r="B1" s="175"/>
      <c r="C1" s="175"/>
      <c r="D1" s="175"/>
      <c r="E1" s="175"/>
      <c r="F1" s="175"/>
      <c r="G1" s="175"/>
      <c r="H1" s="175"/>
      <c r="I1" s="175"/>
    </row>
    <row r="2" spans="1:9" ht="18.75" x14ac:dyDescent="0.25">
      <c r="A2" s="181" t="s">
        <v>128</v>
      </c>
      <c r="B2" s="181"/>
      <c r="C2" s="181"/>
      <c r="D2" s="181"/>
      <c r="E2" s="181"/>
      <c r="F2" s="181"/>
      <c r="G2" s="181"/>
      <c r="H2" s="181"/>
      <c r="I2" s="181"/>
    </row>
    <row r="3" spans="1:9" x14ac:dyDescent="0.25">
      <c r="A3" s="176" t="s">
        <v>70</v>
      </c>
      <c r="B3" s="176"/>
      <c r="C3" s="176"/>
      <c r="D3" s="176"/>
      <c r="E3" s="176"/>
      <c r="F3" s="176"/>
      <c r="G3" s="176"/>
      <c r="H3" s="176"/>
      <c r="I3" s="176"/>
    </row>
    <row r="4" spans="1:9" ht="16.5" thickBot="1" x14ac:dyDescent="0.3">
      <c r="A4" s="9"/>
      <c r="B4" s="9"/>
      <c r="C4" s="9"/>
      <c r="D4" s="9"/>
      <c r="E4" s="9"/>
      <c r="F4" s="9"/>
      <c r="G4" s="9"/>
      <c r="H4" s="9"/>
      <c r="I4" s="9"/>
    </row>
    <row r="5" spans="1:9" ht="24.95" customHeight="1" thickBot="1" x14ac:dyDescent="0.3">
      <c r="A5" s="178" t="s">
        <v>72</v>
      </c>
      <c r="B5" s="179"/>
      <c r="C5" s="35"/>
      <c r="D5" s="35"/>
      <c r="E5" s="35"/>
      <c r="F5" s="35"/>
      <c r="G5" s="10"/>
      <c r="H5" s="10"/>
    </row>
    <row r="6" spans="1:9" ht="24.95" customHeight="1" thickBot="1" x14ac:dyDescent="0.3">
      <c r="A6" s="178" t="s">
        <v>78</v>
      </c>
      <c r="B6" s="179"/>
      <c r="C6" s="35"/>
      <c r="D6" s="35"/>
      <c r="E6" s="35"/>
      <c r="F6" s="35"/>
    </row>
    <row r="8" spans="1:9" x14ac:dyDescent="0.25">
      <c r="A8" s="180" t="s">
        <v>79</v>
      </c>
      <c r="B8" s="180"/>
      <c r="C8" s="180"/>
      <c r="D8" s="180"/>
      <c r="E8" s="180"/>
      <c r="F8" s="180"/>
      <c r="G8" s="180"/>
      <c r="H8" s="180"/>
      <c r="I8" s="180"/>
    </row>
    <row r="9" spans="1:9" ht="15.75" customHeight="1" x14ac:dyDescent="0.25"/>
    <row r="10" spans="1:9" x14ac:dyDescent="0.25">
      <c r="A10" s="177" t="s">
        <v>73</v>
      </c>
      <c r="B10" s="177"/>
      <c r="C10" s="177"/>
      <c r="D10" s="177"/>
      <c r="E10" s="177"/>
      <c r="F10" s="177"/>
      <c r="G10" s="177"/>
      <c r="H10" s="177"/>
      <c r="I10" s="177"/>
    </row>
    <row r="11" spans="1:9" ht="16.5" thickBot="1" x14ac:dyDescent="0.3"/>
    <row r="12" spans="1:9" ht="16.5" thickBot="1" x14ac:dyDescent="0.3">
      <c r="A12" s="12" t="s">
        <v>15</v>
      </c>
      <c r="B12" s="11" t="s">
        <v>74</v>
      </c>
      <c r="C12" s="167"/>
      <c r="D12" s="168"/>
      <c r="E12" s="168"/>
      <c r="F12" s="169"/>
      <c r="G12" s="10"/>
      <c r="H12" s="10"/>
      <c r="I12" s="24"/>
    </row>
    <row r="13" spans="1:9" ht="16.5" thickBot="1" x14ac:dyDescent="0.3">
      <c r="A13" s="12" t="s">
        <v>17</v>
      </c>
      <c r="B13" s="11" t="s">
        <v>75</v>
      </c>
      <c r="C13" s="167"/>
      <c r="D13" s="168"/>
      <c r="E13" s="168"/>
      <c r="F13" s="169"/>
      <c r="G13" s="10"/>
      <c r="H13" s="10"/>
      <c r="I13" s="24"/>
    </row>
    <row r="14" spans="1:9" ht="16.5" thickBot="1" x14ac:dyDescent="0.3">
      <c r="A14" s="12" t="s">
        <v>18</v>
      </c>
      <c r="B14" s="11" t="s">
        <v>76</v>
      </c>
      <c r="C14" s="167"/>
      <c r="D14" s="168"/>
      <c r="E14" s="168"/>
      <c r="F14" s="169"/>
      <c r="G14" s="24"/>
      <c r="I14" s="24"/>
    </row>
    <row r="15" spans="1:9" s="24" customFormat="1" ht="16.5" thickBot="1" x14ac:dyDescent="0.3">
      <c r="A15" s="12" t="s">
        <v>19</v>
      </c>
      <c r="B15" s="11" t="s">
        <v>87</v>
      </c>
      <c r="C15" s="37"/>
      <c r="D15" s="32"/>
      <c r="E15" s="32"/>
      <c r="F15" s="38"/>
    </row>
    <row r="16" spans="1:9" ht="16.5" thickBot="1" x14ac:dyDescent="0.3">
      <c r="A16" s="12" t="s">
        <v>20</v>
      </c>
      <c r="B16" s="11" t="s">
        <v>77</v>
      </c>
      <c r="C16" s="167"/>
      <c r="D16" s="168"/>
      <c r="E16" s="168"/>
      <c r="F16" s="169"/>
      <c r="G16" s="24"/>
      <c r="I16" s="24"/>
    </row>
    <row r="18" spans="1:10" s="17" customFormat="1" x14ac:dyDescent="0.25">
      <c r="A18" s="13"/>
      <c r="B18" s="15"/>
      <c r="C18" s="15"/>
      <c r="D18" s="15"/>
      <c r="E18" s="15"/>
      <c r="F18" s="15"/>
      <c r="G18" s="16"/>
      <c r="H18" s="16"/>
      <c r="I18" s="16"/>
    </row>
    <row r="19" spans="1:10" s="17" customFormat="1" x14ac:dyDescent="0.25">
      <c r="A19" s="170" t="s">
        <v>12</v>
      </c>
      <c r="B19" s="170"/>
      <c r="C19" s="170"/>
      <c r="D19" s="170"/>
      <c r="E19" s="170"/>
      <c r="F19" s="170"/>
      <c r="G19" s="170"/>
      <c r="H19" s="170"/>
      <c r="I19" s="170"/>
    </row>
    <row r="20" spans="1:10" s="17" customFormat="1" ht="16.5" thickBot="1" x14ac:dyDescent="0.3">
      <c r="A20" s="18"/>
      <c r="B20" s="18"/>
      <c r="C20" s="18"/>
      <c r="D20" s="18"/>
      <c r="E20" s="18"/>
      <c r="F20" s="18"/>
      <c r="G20" s="18"/>
      <c r="H20" s="18"/>
      <c r="I20" s="16"/>
    </row>
    <row r="21" spans="1:10" s="17" customFormat="1" ht="16.5" thickBot="1" x14ac:dyDescent="0.3">
      <c r="A21" s="19">
        <v>1</v>
      </c>
      <c r="B21" s="20" t="s">
        <v>13</v>
      </c>
      <c r="C21" s="82" t="s">
        <v>14</v>
      </c>
      <c r="D21" s="83"/>
      <c r="E21" s="83"/>
      <c r="F21" s="84"/>
      <c r="G21" s="10"/>
      <c r="H21" s="10"/>
      <c r="I21" s="24"/>
    </row>
    <row r="22" spans="1:10" s="17" customFormat="1" ht="16.5" thickBot="1" x14ac:dyDescent="0.3">
      <c r="A22" s="21" t="s">
        <v>15</v>
      </c>
      <c r="B22" s="22" t="s">
        <v>16</v>
      </c>
      <c r="C22" s="99">
        <v>1110.7</v>
      </c>
      <c r="D22" s="100"/>
      <c r="E22" s="100"/>
      <c r="F22" s="101"/>
      <c r="G22" s="10"/>
      <c r="H22" s="10"/>
      <c r="I22" s="24"/>
    </row>
    <row r="23" spans="1:10" s="24" customFormat="1" ht="16.5" thickBot="1" x14ac:dyDescent="0.3">
      <c r="A23" s="21" t="s">
        <v>17</v>
      </c>
      <c r="B23" s="33" t="s">
        <v>121</v>
      </c>
      <c r="C23" s="99"/>
      <c r="D23" s="100"/>
      <c r="E23" s="100"/>
      <c r="F23" s="101"/>
      <c r="J23" s="44"/>
    </row>
    <row r="24" spans="1:10" s="17" customFormat="1" ht="16.5" thickBot="1" x14ac:dyDescent="0.3">
      <c r="A24" s="21" t="s">
        <v>18</v>
      </c>
      <c r="B24" s="27" t="s">
        <v>23</v>
      </c>
      <c r="C24" s="114"/>
      <c r="D24" s="162"/>
      <c r="E24" s="162"/>
      <c r="F24" s="115"/>
      <c r="G24" s="24"/>
      <c r="H24" s="24"/>
      <c r="I24" s="24"/>
    </row>
    <row r="25" spans="1:10" ht="16.5" customHeight="1" thickBot="1" x14ac:dyDescent="0.3">
      <c r="A25" s="82" t="s">
        <v>81</v>
      </c>
      <c r="B25" s="83"/>
      <c r="C25" s="163">
        <f>SUM(C22:F24)</f>
        <v>1110.7</v>
      </c>
      <c r="D25" s="164"/>
      <c r="E25" s="164"/>
      <c r="F25" s="165"/>
      <c r="G25" s="24"/>
      <c r="I25" s="24"/>
    </row>
    <row r="27" spans="1:10" x14ac:dyDescent="0.25">
      <c r="A27" s="123" t="s">
        <v>24</v>
      </c>
      <c r="B27" s="123"/>
      <c r="C27" s="123"/>
      <c r="D27" s="123"/>
      <c r="E27" s="123"/>
      <c r="F27" s="123"/>
      <c r="G27" s="123"/>
      <c r="H27" s="123"/>
      <c r="I27" s="123"/>
    </row>
    <row r="28" spans="1:10" x14ac:dyDescent="0.25">
      <c r="A28" s="1"/>
    </row>
    <row r="29" spans="1:10" x14ac:dyDescent="0.25">
      <c r="A29" s="126" t="s">
        <v>25</v>
      </c>
      <c r="B29" s="126"/>
      <c r="C29" s="126"/>
      <c r="D29" s="126"/>
      <c r="E29" s="126"/>
      <c r="F29" s="126"/>
      <c r="G29" s="126"/>
      <c r="H29" s="126"/>
      <c r="I29" s="126"/>
    </row>
    <row r="30" spans="1:10" ht="16.5" thickBot="1" x14ac:dyDescent="0.3">
      <c r="G30" s="24"/>
    </row>
    <row r="31" spans="1:10" ht="32.25" thickBot="1" x14ac:dyDescent="0.3">
      <c r="A31" s="2" t="s">
        <v>26</v>
      </c>
      <c r="B31" s="3" t="s">
        <v>27</v>
      </c>
      <c r="C31" s="82" t="s">
        <v>80</v>
      </c>
      <c r="D31" s="84"/>
      <c r="E31" s="82" t="s">
        <v>14</v>
      </c>
      <c r="F31" s="84"/>
      <c r="G31" s="24"/>
      <c r="I31" s="24"/>
      <c r="J31" s="24"/>
    </row>
    <row r="32" spans="1:10" ht="16.5" thickBot="1" x14ac:dyDescent="0.3">
      <c r="A32" s="4" t="s">
        <v>15</v>
      </c>
      <c r="B32" s="5" t="s">
        <v>28</v>
      </c>
      <c r="C32" s="171">
        <f>1/12</f>
        <v>8.3333333333333329E-2</v>
      </c>
      <c r="D32" s="172"/>
      <c r="E32" s="99">
        <f>C32*C25</f>
        <v>92.558333333333337</v>
      </c>
      <c r="F32" s="80"/>
      <c r="G32" s="24"/>
      <c r="I32" s="24"/>
      <c r="J32" s="24"/>
    </row>
    <row r="33" spans="1:11" ht="16.5" thickBot="1" x14ac:dyDescent="0.3">
      <c r="A33" s="4" t="s">
        <v>17</v>
      </c>
      <c r="B33" s="5" t="s">
        <v>29</v>
      </c>
      <c r="C33" s="171">
        <f>1/3*C32</f>
        <v>2.7777777777777776E-2</v>
      </c>
      <c r="D33" s="172"/>
      <c r="E33" s="99">
        <f>C33*C25</f>
        <v>30.852777777777778</v>
      </c>
      <c r="F33" s="80"/>
      <c r="G33" s="24"/>
      <c r="I33" s="24"/>
      <c r="J33" s="24"/>
    </row>
    <row r="34" spans="1:11" ht="16.5" thickBot="1" x14ac:dyDescent="0.3">
      <c r="A34" s="14" t="s">
        <v>18</v>
      </c>
      <c r="B34" s="26" t="s">
        <v>82</v>
      </c>
      <c r="C34" s="171">
        <f>SUM(C32:D33)</f>
        <v>0.1111111111111111</v>
      </c>
      <c r="D34" s="172"/>
      <c r="E34" s="99">
        <f>SUM(E32:F33)</f>
        <v>123.41111111111111</v>
      </c>
      <c r="F34" s="80"/>
      <c r="G34" s="24"/>
      <c r="I34" s="24"/>
      <c r="J34" s="24"/>
    </row>
    <row r="35" spans="1:11" s="24" customFormat="1" ht="16.5" thickBot="1" x14ac:dyDescent="0.3">
      <c r="A35" s="47" t="s">
        <v>19</v>
      </c>
      <c r="B35" s="48" t="s">
        <v>88</v>
      </c>
      <c r="C35" s="173">
        <f>C34*G51</f>
        <v>4.0888888888888891E-2</v>
      </c>
      <c r="D35" s="174"/>
      <c r="E35" s="140">
        <f>C25*C35</f>
        <v>45.415288888888895</v>
      </c>
      <c r="F35" s="148"/>
      <c r="G35" s="34"/>
    </row>
    <row r="36" spans="1:11" s="24" customFormat="1" ht="16.5" thickBot="1" x14ac:dyDescent="0.3">
      <c r="A36" s="82" t="s">
        <v>83</v>
      </c>
      <c r="B36" s="84"/>
      <c r="C36" s="171"/>
      <c r="D36" s="172"/>
      <c r="E36" s="99">
        <f>SUM(E34:F35)</f>
        <v>168.82640000000001</v>
      </c>
      <c r="F36" s="80"/>
      <c r="G36" s="34"/>
    </row>
    <row r="37" spans="1:11" x14ac:dyDescent="0.25">
      <c r="J37" s="24"/>
    </row>
    <row r="38" spans="1:11" ht="32.25" customHeight="1" x14ac:dyDescent="0.25">
      <c r="A38" s="166" t="s">
        <v>30</v>
      </c>
      <c r="B38" s="166"/>
      <c r="C38" s="166"/>
      <c r="D38" s="166"/>
      <c r="E38" s="166"/>
      <c r="F38" s="166"/>
      <c r="G38" s="166"/>
      <c r="H38" s="166"/>
      <c r="I38" s="166"/>
      <c r="J38" s="24"/>
    </row>
    <row r="39" spans="1:11" ht="16.5" thickBot="1" x14ac:dyDescent="0.3">
      <c r="J39" s="24"/>
    </row>
    <row r="40" spans="1:11" ht="32.25" thickBot="1" x14ac:dyDescent="0.3">
      <c r="A40" s="2" t="s">
        <v>31</v>
      </c>
      <c r="B40" s="82" t="s">
        <v>32</v>
      </c>
      <c r="C40" s="83"/>
      <c r="D40" s="83"/>
      <c r="E40" s="83"/>
      <c r="F40" s="84"/>
      <c r="G40" s="20" t="s">
        <v>33</v>
      </c>
      <c r="H40" s="82" t="s">
        <v>14</v>
      </c>
      <c r="I40" s="84"/>
    </row>
    <row r="41" spans="1:11" ht="16.5" thickBot="1" x14ac:dyDescent="0.3">
      <c r="A41" s="4" t="s">
        <v>15</v>
      </c>
      <c r="B41" s="88" t="s">
        <v>34</v>
      </c>
      <c r="C41" s="89"/>
      <c r="D41" s="89"/>
      <c r="E41" s="89"/>
      <c r="F41" s="90"/>
      <c r="G41" s="29">
        <v>0.2</v>
      </c>
      <c r="H41" s="99">
        <f>G41*$C$22</f>
        <v>222.14000000000001</v>
      </c>
      <c r="I41" s="101"/>
      <c r="J41" s="34"/>
      <c r="K41" s="65"/>
    </row>
    <row r="42" spans="1:11" ht="16.5" thickBot="1" x14ac:dyDescent="0.3">
      <c r="A42" s="4" t="s">
        <v>17</v>
      </c>
      <c r="B42" s="88" t="s">
        <v>35</v>
      </c>
      <c r="C42" s="89"/>
      <c r="D42" s="89"/>
      <c r="E42" s="89"/>
      <c r="F42" s="90"/>
      <c r="G42" s="29">
        <v>2.5000000000000001E-2</v>
      </c>
      <c r="H42" s="99">
        <f t="shared" ref="H42:H48" si="0">G42*$C$22</f>
        <v>27.767500000000002</v>
      </c>
      <c r="I42" s="101"/>
      <c r="J42" s="34"/>
    </row>
    <row r="43" spans="1:11" ht="16.5" customHeight="1" thickBot="1" x14ac:dyDescent="0.3">
      <c r="A43" s="21" t="s">
        <v>18</v>
      </c>
      <c r="B43" s="28" t="s">
        <v>84</v>
      </c>
      <c r="C43" s="41" t="s">
        <v>85</v>
      </c>
      <c r="D43" s="29">
        <v>0.03</v>
      </c>
      <c r="E43" s="41" t="s">
        <v>86</v>
      </c>
      <c r="F43" s="40">
        <v>1</v>
      </c>
      <c r="G43" s="29">
        <f>D43*F43</f>
        <v>0.03</v>
      </c>
      <c r="H43" s="99">
        <f t="shared" si="0"/>
        <v>33.320999999999998</v>
      </c>
      <c r="I43" s="101"/>
      <c r="J43" s="34"/>
    </row>
    <row r="44" spans="1:11" ht="16.5" thickBot="1" x14ac:dyDescent="0.3">
      <c r="A44" s="4" t="s">
        <v>19</v>
      </c>
      <c r="B44" s="88" t="s">
        <v>36</v>
      </c>
      <c r="C44" s="89"/>
      <c r="D44" s="89"/>
      <c r="E44" s="89"/>
      <c r="F44" s="90"/>
      <c r="G44" s="29">
        <v>1.4999999999999999E-2</v>
      </c>
      <c r="H44" s="99">
        <f t="shared" si="0"/>
        <v>16.660499999999999</v>
      </c>
      <c r="I44" s="101"/>
      <c r="J44" s="34"/>
    </row>
    <row r="45" spans="1:11" ht="16.5" thickBot="1" x14ac:dyDescent="0.3">
      <c r="A45" s="4" t="s">
        <v>20</v>
      </c>
      <c r="B45" s="88" t="s">
        <v>37</v>
      </c>
      <c r="C45" s="89"/>
      <c r="D45" s="89"/>
      <c r="E45" s="89"/>
      <c r="F45" s="90"/>
      <c r="G45" s="29">
        <v>0.01</v>
      </c>
      <c r="H45" s="99">
        <f t="shared" si="0"/>
        <v>11.107000000000001</v>
      </c>
      <c r="I45" s="101"/>
      <c r="J45" s="34"/>
    </row>
    <row r="46" spans="1:11" ht="16.5" thickBot="1" x14ac:dyDescent="0.3">
      <c r="A46" s="4" t="s">
        <v>21</v>
      </c>
      <c r="B46" s="88" t="s">
        <v>2</v>
      </c>
      <c r="C46" s="89"/>
      <c r="D46" s="89"/>
      <c r="E46" s="89"/>
      <c r="F46" s="90"/>
      <c r="G46" s="29">
        <v>6.0000000000000001E-3</v>
      </c>
      <c r="H46" s="99">
        <f t="shared" si="0"/>
        <v>6.6642000000000001</v>
      </c>
      <c r="I46" s="101"/>
      <c r="J46" s="34"/>
    </row>
    <row r="47" spans="1:11" ht="16.5" thickBot="1" x14ac:dyDescent="0.3">
      <c r="A47" s="4" t="s">
        <v>22</v>
      </c>
      <c r="B47" s="88" t="s">
        <v>3</v>
      </c>
      <c r="C47" s="89"/>
      <c r="D47" s="89"/>
      <c r="E47" s="89"/>
      <c r="F47" s="90"/>
      <c r="G47" s="29">
        <v>2E-3</v>
      </c>
      <c r="H47" s="99">
        <f t="shared" si="0"/>
        <v>2.2214</v>
      </c>
      <c r="I47" s="101"/>
      <c r="J47" s="34"/>
    </row>
    <row r="48" spans="1:11" ht="16.5" thickBot="1" x14ac:dyDescent="0.3">
      <c r="A48" s="4" t="s">
        <v>38</v>
      </c>
      <c r="B48" s="88" t="s">
        <v>4</v>
      </c>
      <c r="C48" s="89"/>
      <c r="D48" s="89"/>
      <c r="E48" s="89"/>
      <c r="F48" s="90"/>
      <c r="G48" s="29">
        <v>0.08</v>
      </c>
      <c r="H48" s="99">
        <f t="shared" si="0"/>
        <v>88.856000000000009</v>
      </c>
      <c r="I48" s="101"/>
      <c r="J48" s="34"/>
    </row>
    <row r="49" spans="1:18" ht="16.5" thickBot="1" x14ac:dyDescent="0.3">
      <c r="A49" s="82" t="s">
        <v>0</v>
      </c>
      <c r="B49" s="83"/>
      <c r="C49" s="83"/>
      <c r="D49" s="83"/>
      <c r="E49" s="83"/>
      <c r="F49" s="84"/>
      <c r="G49" s="29">
        <f>SUM(G41:G48)</f>
        <v>0.36800000000000005</v>
      </c>
      <c r="H49" s="99">
        <f>SUM(H41:H48)</f>
        <v>408.7376000000001</v>
      </c>
      <c r="I49" s="101"/>
    </row>
    <row r="50" spans="1:18" s="24" customFormat="1" ht="16.5" thickBot="1" x14ac:dyDescent="0.3"/>
    <row r="51" spans="1:18" ht="16.5" thickBot="1" x14ac:dyDescent="0.3">
      <c r="A51" s="149" t="s">
        <v>90</v>
      </c>
      <c r="B51" s="150"/>
      <c r="C51" s="150"/>
      <c r="D51" s="150"/>
      <c r="E51" s="150"/>
      <c r="F51" s="151"/>
      <c r="G51" s="43">
        <f>G49</f>
        <v>0.36800000000000005</v>
      </c>
      <c r="H51" s="182">
        <f>G51*C22</f>
        <v>408.73760000000004</v>
      </c>
      <c r="I51" s="169"/>
    </row>
    <row r="52" spans="1:18" s="24" customFormat="1" x14ac:dyDescent="0.25"/>
    <row r="53" spans="1:18" x14ac:dyDescent="0.25">
      <c r="A53" s="126" t="s">
        <v>39</v>
      </c>
      <c r="B53" s="126"/>
      <c r="C53" s="126"/>
      <c r="D53" s="126"/>
      <c r="E53" s="126"/>
      <c r="F53" s="126"/>
      <c r="G53" s="126"/>
      <c r="H53" s="126"/>
      <c r="I53" s="126"/>
      <c r="K53" s="24"/>
      <c r="L53" s="24"/>
      <c r="M53" s="24"/>
      <c r="N53" s="24"/>
      <c r="O53" s="24"/>
      <c r="P53" s="24"/>
      <c r="Q53" s="24"/>
      <c r="R53" s="24"/>
    </row>
    <row r="54" spans="1:18" ht="16.5" thickBot="1" x14ac:dyDescent="0.3">
      <c r="K54" s="24"/>
      <c r="L54" s="24"/>
      <c r="M54" s="24"/>
      <c r="N54" s="24"/>
      <c r="O54" s="24"/>
      <c r="P54" s="24"/>
      <c r="Q54" s="24"/>
      <c r="R54" s="24"/>
    </row>
    <row r="55" spans="1:18" ht="16.5" thickBot="1" x14ac:dyDescent="0.3">
      <c r="A55" s="2" t="s">
        <v>40</v>
      </c>
      <c r="B55" s="82" t="s">
        <v>41</v>
      </c>
      <c r="C55" s="83"/>
      <c r="D55" s="83"/>
      <c r="E55" s="83"/>
      <c r="F55" s="83"/>
      <c r="G55" s="84"/>
      <c r="H55" s="124" t="s">
        <v>14</v>
      </c>
      <c r="I55" s="125"/>
      <c r="K55" s="24"/>
      <c r="L55" s="24"/>
      <c r="M55" s="24"/>
      <c r="N55" s="24"/>
      <c r="O55" s="24"/>
      <c r="P55" s="24"/>
      <c r="Q55" s="24"/>
      <c r="R55" s="24"/>
    </row>
    <row r="56" spans="1:18" s="44" customFormat="1" ht="16.5" thickBot="1" x14ac:dyDescent="0.3">
      <c r="A56" s="152" t="s">
        <v>15</v>
      </c>
      <c r="B56" s="48" t="s">
        <v>42</v>
      </c>
      <c r="C56" s="57" t="s">
        <v>122</v>
      </c>
      <c r="D56" s="58">
        <v>4.3</v>
      </c>
      <c r="E56" s="147" t="s">
        <v>89</v>
      </c>
      <c r="F56" s="148"/>
      <c r="G56" s="59">
        <v>2</v>
      </c>
      <c r="H56" s="140">
        <f>D56*G56*22</f>
        <v>189.2</v>
      </c>
      <c r="I56" s="148"/>
      <c r="J56" s="46"/>
    </row>
    <row r="57" spans="1:18" s="44" customFormat="1" ht="16.5" thickBot="1" x14ac:dyDescent="0.3">
      <c r="A57" s="153"/>
      <c r="B57" s="130" t="s">
        <v>120</v>
      </c>
      <c r="C57" s="131"/>
      <c r="D57" s="131"/>
      <c r="E57" s="131"/>
      <c r="F57" s="131"/>
      <c r="G57" s="132"/>
      <c r="H57" s="140">
        <f>0.06*C22</f>
        <v>66.641999999999996</v>
      </c>
      <c r="I57" s="141"/>
      <c r="J57" s="46"/>
    </row>
    <row r="58" spans="1:18" s="24" customFormat="1" ht="16.5" thickBot="1" x14ac:dyDescent="0.3">
      <c r="A58" s="154"/>
      <c r="B58" s="88" t="s">
        <v>0</v>
      </c>
      <c r="C58" s="89"/>
      <c r="D58" s="89"/>
      <c r="E58" s="89"/>
      <c r="F58" s="89"/>
      <c r="G58" s="90"/>
      <c r="H58" s="99">
        <f>H56-H57</f>
        <v>122.55799999999999</v>
      </c>
      <c r="I58" s="101"/>
      <c r="J58" s="30"/>
    </row>
    <row r="59" spans="1:18" s="44" customFormat="1" ht="73.5" customHeight="1" thickBot="1" x14ac:dyDescent="0.3">
      <c r="A59" s="47" t="s">
        <v>17</v>
      </c>
      <c r="B59" s="48" t="s">
        <v>123</v>
      </c>
      <c r="C59" s="59" t="s">
        <v>5</v>
      </c>
      <c r="D59" s="60">
        <v>14.73</v>
      </c>
      <c r="E59" s="147" t="s">
        <v>124</v>
      </c>
      <c r="F59" s="148"/>
      <c r="G59" s="61">
        <v>0.13</v>
      </c>
      <c r="H59" s="140">
        <f>SUM(D59-G59)*22</f>
        <v>321.2</v>
      </c>
      <c r="I59" s="148"/>
      <c r="J59" s="30"/>
    </row>
    <row r="60" spans="1:18" s="49" customFormat="1" ht="28.5" customHeight="1" thickBot="1" x14ac:dyDescent="0.3">
      <c r="A60" s="47" t="s">
        <v>18</v>
      </c>
      <c r="B60" s="130" t="s">
        <v>125</v>
      </c>
      <c r="C60" s="131"/>
      <c r="D60" s="131"/>
      <c r="E60" s="131"/>
      <c r="F60" s="131"/>
      <c r="G60" s="132"/>
      <c r="H60" s="140">
        <v>102.58</v>
      </c>
      <c r="I60" s="141"/>
      <c r="J60" s="30"/>
    </row>
    <row r="61" spans="1:18" s="49" customFormat="1" ht="28.5" customHeight="1" thickBot="1" x14ac:dyDescent="0.3">
      <c r="A61" s="47" t="s">
        <v>19</v>
      </c>
      <c r="B61" s="50" t="s">
        <v>126</v>
      </c>
      <c r="C61" s="51"/>
      <c r="D61" s="51"/>
      <c r="E61" s="51"/>
      <c r="F61" s="51"/>
      <c r="G61" s="52"/>
      <c r="H61" s="140">
        <v>14.26</v>
      </c>
      <c r="I61" s="141"/>
      <c r="J61" s="30"/>
    </row>
    <row r="62" spans="1:18" s="49" customFormat="1" ht="28.5" customHeight="1" thickBot="1" x14ac:dyDescent="0.3">
      <c r="A62" s="47" t="s">
        <v>20</v>
      </c>
      <c r="B62" s="142" t="s">
        <v>127</v>
      </c>
      <c r="C62" s="143"/>
      <c r="D62" s="143"/>
      <c r="E62" s="143"/>
      <c r="F62" s="143"/>
      <c r="G62" s="144"/>
      <c r="H62" s="145">
        <v>22.7</v>
      </c>
      <c r="I62" s="146"/>
      <c r="J62" s="30"/>
    </row>
    <row r="63" spans="1:18" ht="16.5" thickBot="1" x14ac:dyDescent="0.3">
      <c r="A63" s="4" t="s">
        <v>21</v>
      </c>
      <c r="B63" s="88" t="s">
        <v>23</v>
      </c>
      <c r="C63" s="89"/>
      <c r="D63" s="89"/>
      <c r="E63" s="89"/>
      <c r="F63" s="89"/>
      <c r="G63" s="90"/>
      <c r="H63" s="136"/>
      <c r="I63" s="137"/>
      <c r="K63" s="24"/>
      <c r="L63" s="24"/>
      <c r="M63" s="24"/>
      <c r="N63" s="24"/>
      <c r="O63" s="24"/>
      <c r="P63" s="24"/>
      <c r="Q63" s="24"/>
      <c r="R63" s="24"/>
    </row>
    <row r="64" spans="1:18" ht="16.5" thickBot="1" x14ac:dyDescent="0.3">
      <c r="A64" s="82" t="s">
        <v>0</v>
      </c>
      <c r="B64" s="83"/>
      <c r="C64" s="83"/>
      <c r="D64" s="83"/>
      <c r="E64" s="83"/>
      <c r="F64" s="83"/>
      <c r="G64" s="84"/>
      <c r="H64" s="99">
        <f>SUM(H58:I63)</f>
        <v>583.298</v>
      </c>
      <c r="I64" s="101"/>
      <c r="J64" s="64"/>
    </row>
    <row r="67" spans="1:10" x14ac:dyDescent="0.25">
      <c r="A67" s="126" t="s">
        <v>43</v>
      </c>
      <c r="B67" s="126"/>
      <c r="C67" s="126"/>
      <c r="D67" s="126"/>
      <c r="E67" s="126"/>
      <c r="F67" s="126"/>
      <c r="G67" s="126"/>
      <c r="H67" s="126"/>
      <c r="I67" s="126"/>
    </row>
    <row r="68" spans="1:10" ht="16.5" thickBot="1" x14ac:dyDescent="0.3"/>
    <row r="69" spans="1:10" ht="16.5" thickBot="1" x14ac:dyDescent="0.3">
      <c r="A69" s="2">
        <v>2</v>
      </c>
      <c r="B69" s="82" t="s">
        <v>44</v>
      </c>
      <c r="C69" s="83"/>
      <c r="D69" s="83"/>
      <c r="E69" s="83"/>
      <c r="F69" s="83"/>
      <c r="G69" s="84"/>
      <c r="H69" s="124" t="s">
        <v>14</v>
      </c>
      <c r="I69" s="125"/>
    </row>
    <row r="70" spans="1:10" ht="16.5" thickBot="1" x14ac:dyDescent="0.3">
      <c r="A70" s="4" t="s">
        <v>26</v>
      </c>
      <c r="B70" s="88" t="s">
        <v>91</v>
      </c>
      <c r="C70" s="89"/>
      <c r="D70" s="89"/>
      <c r="E70" s="89"/>
      <c r="F70" s="89"/>
      <c r="G70" s="90"/>
      <c r="H70" s="99">
        <f>E36</f>
        <v>168.82640000000001</v>
      </c>
      <c r="I70" s="80"/>
    </row>
    <row r="71" spans="1:10" ht="16.5" thickBot="1" x14ac:dyDescent="0.3">
      <c r="A71" s="4" t="s">
        <v>31</v>
      </c>
      <c r="B71" s="88" t="s">
        <v>92</v>
      </c>
      <c r="C71" s="89"/>
      <c r="D71" s="89"/>
      <c r="E71" s="89"/>
      <c r="F71" s="89"/>
      <c r="G71" s="90"/>
      <c r="H71" s="99">
        <f>H51</f>
        <v>408.73760000000004</v>
      </c>
      <c r="I71" s="80"/>
    </row>
    <row r="72" spans="1:10" ht="16.5" thickBot="1" x14ac:dyDescent="0.3">
      <c r="A72" s="4" t="s">
        <v>40</v>
      </c>
      <c r="B72" s="88" t="s">
        <v>41</v>
      </c>
      <c r="C72" s="89"/>
      <c r="D72" s="89"/>
      <c r="E72" s="89"/>
      <c r="F72" s="89"/>
      <c r="G72" s="90"/>
      <c r="H72" s="99">
        <f>H64</f>
        <v>583.298</v>
      </c>
      <c r="I72" s="80"/>
    </row>
    <row r="73" spans="1:10" ht="16.5" thickBot="1" x14ac:dyDescent="0.3">
      <c r="A73" s="82" t="s">
        <v>0</v>
      </c>
      <c r="B73" s="83"/>
      <c r="C73" s="83"/>
      <c r="D73" s="83"/>
      <c r="E73" s="83"/>
      <c r="F73" s="83"/>
      <c r="G73" s="84"/>
      <c r="H73" s="160">
        <f>SUM(H70:I72)</f>
        <v>1160.8620000000001</v>
      </c>
      <c r="I73" s="161"/>
    </row>
    <row r="75" spans="1:10" x14ac:dyDescent="0.25">
      <c r="A75" s="123" t="s">
        <v>45</v>
      </c>
      <c r="B75" s="123"/>
      <c r="C75" s="123"/>
      <c r="D75" s="123"/>
      <c r="E75" s="123"/>
      <c r="F75" s="123"/>
      <c r="G75" s="123"/>
      <c r="H75" s="123"/>
      <c r="I75" s="123"/>
    </row>
    <row r="76" spans="1:10" ht="16.5" thickBot="1" x14ac:dyDescent="0.3"/>
    <row r="77" spans="1:10" ht="32.25" thickBot="1" x14ac:dyDescent="0.3">
      <c r="A77" s="2">
        <v>3</v>
      </c>
      <c r="B77" s="82" t="s">
        <v>46</v>
      </c>
      <c r="C77" s="83"/>
      <c r="D77" s="83"/>
      <c r="E77" s="83"/>
      <c r="F77" s="84"/>
      <c r="G77" s="25" t="s">
        <v>33</v>
      </c>
      <c r="H77" s="124" t="s">
        <v>14</v>
      </c>
      <c r="I77" s="125"/>
    </row>
    <row r="78" spans="1:10" ht="16.5" thickBot="1" x14ac:dyDescent="0.3">
      <c r="A78" s="4" t="s">
        <v>15</v>
      </c>
      <c r="B78" s="88" t="s">
        <v>47</v>
      </c>
      <c r="C78" s="89"/>
      <c r="D78" s="89"/>
      <c r="E78" s="89"/>
      <c r="F78" s="90"/>
      <c r="G78" s="29">
        <v>4.1999999999999997E-3</v>
      </c>
      <c r="H78" s="99">
        <f>G78*C25</f>
        <v>4.6649399999999996</v>
      </c>
      <c r="I78" s="101"/>
      <c r="J78" s="65"/>
    </row>
    <row r="79" spans="1:10" ht="16.5" thickBot="1" x14ac:dyDescent="0.3">
      <c r="A79" s="4" t="s">
        <v>17</v>
      </c>
      <c r="B79" s="88" t="s">
        <v>48</v>
      </c>
      <c r="C79" s="89"/>
      <c r="D79" s="89"/>
      <c r="E79" s="89"/>
      <c r="F79" s="90"/>
      <c r="G79" s="39">
        <f>8%*G78</f>
        <v>3.3599999999999998E-4</v>
      </c>
      <c r="H79" s="99">
        <f>G79*C25</f>
        <v>0.3731952</v>
      </c>
      <c r="I79" s="101"/>
      <c r="J79" s="65"/>
    </row>
    <row r="80" spans="1:10" ht="16.5" thickBot="1" x14ac:dyDescent="0.3">
      <c r="A80" s="31" t="s">
        <v>18</v>
      </c>
      <c r="B80" s="127" t="s">
        <v>49</v>
      </c>
      <c r="C80" s="128"/>
      <c r="D80" s="128"/>
      <c r="E80" s="128"/>
      <c r="F80" s="129"/>
      <c r="G80" s="55">
        <v>2.5000000000000001E-2</v>
      </c>
      <c r="H80" s="136">
        <f>G80*H78</f>
        <v>0.11662349999999999</v>
      </c>
      <c r="I80" s="137"/>
      <c r="J80" s="65"/>
    </row>
    <row r="81" spans="1:10" s="49" customFormat="1" ht="16.5" thickBot="1" x14ac:dyDescent="0.3">
      <c r="A81" s="53" t="s">
        <v>19</v>
      </c>
      <c r="B81" s="130" t="s">
        <v>50</v>
      </c>
      <c r="C81" s="131"/>
      <c r="D81" s="131"/>
      <c r="E81" s="131"/>
      <c r="F81" s="132"/>
      <c r="G81" s="54">
        <v>4.0000000000000002E-4</v>
      </c>
      <c r="H81" s="138">
        <f>G81*C25</f>
        <v>0.44428000000000006</v>
      </c>
      <c r="I81" s="139"/>
      <c r="J81" s="65"/>
    </row>
    <row r="82" spans="1:10" s="49" customFormat="1" ht="16.5" customHeight="1" thickBot="1" x14ac:dyDescent="0.3">
      <c r="A82" s="53" t="s">
        <v>20</v>
      </c>
      <c r="B82" s="130" t="s">
        <v>51</v>
      </c>
      <c r="C82" s="131"/>
      <c r="D82" s="131"/>
      <c r="E82" s="131"/>
      <c r="F82" s="132"/>
      <c r="G82" s="54">
        <f>G81*G51</f>
        <v>1.4720000000000003E-4</v>
      </c>
      <c r="H82" s="138">
        <f>G82*H81</f>
        <v>6.5398016000000017E-5</v>
      </c>
      <c r="I82" s="139"/>
      <c r="J82" s="65"/>
    </row>
    <row r="83" spans="1:10" s="49" customFormat="1" ht="16.5" customHeight="1" thickBot="1" x14ac:dyDescent="0.3">
      <c r="A83" s="53" t="s">
        <v>21</v>
      </c>
      <c r="B83" s="133" t="s">
        <v>52</v>
      </c>
      <c r="C83" s="134"/>
      <c r="D83" s="134"/>
      <c r="E83" s="134"/>
      <c r="F83" s="135"/>
      <c r="G83" s="56">
        <v>2.5000000000000001E-2</v>
      </c>
      <c r="H83" s="138">
        <f>G83*H78</f>
        <v>0.11662349999999999</v>
      </c>
      <c r="I83" s="139"/>
      <c r="J83" s="65"/>
    </row>
    <row r="84" spans="1:10" ht="16.5" thickBot="1" x14ac:dyDescent="0.3">
      <c r="A84" s="82" t="s">
        <v>0</v>
      </c>
      <c r="B84" s="83"/>
      <c r="C84" s="83"/>
      <c r="D84" s="83"/>
      <c r="E84" s="83"/>
      <c r="F84" s="84"/>
      <c r="G84" s="29"/>
      <c r="H84" s="99">
        <f>SUM(H78:I83)</f>
        <v>5.7157275980159996</v>
      </c>
      <c r="I84" s="101"/>
    </row>
    <row r="85" spans="1:10" x14ac:dyDescent="0.25">
      <c r="A85" s="7" t="s">
        <v>100</v>
      </c>
    </row>
    <row r="87" spans="1:10" x14ac:dyDescent="0.25">
      <c r="A87" s="123" t="s">
        <v>53</v>
      </c>
      <c r="B87" s="123"/>
      <c r="C87" s="123"/>
      <c r="D87" s="123"/>
      <c r="E87" s="123"/>
      <c r="F87" s="123"/>
      <c r="G87" s="123"/>
      <c r="H87" s="123"/>
      <c r="I87" s="123"/>
    </row>
    <row r="90" spans="1:10" x14ac:dyDescent="0.25">
      <c r="A90" s="126" t="s">
        <v>54</v>
      </c>
      <c r="B90" s="126"/>
      <c r="C90" s="126"/>
      <c r="D90" s="126"/>
      <c r="E90" s="126"/>
      <c r="F90" s="126"/>
      <c r="G90" s="126"/>
      <c r="H90" s="126"/>
      <c r="I90" s="126"/>
    </row>
    <row r="91" spans="1:10" ht="16.5" thickBot="1" x14ac:dyDescent="0.3">
      <c r="A91" s="1"/>
    </row>
    <row r="92" spans="1:10" ht="32.25" thickBot="1" x14ac:dyDescent="0.3">
      <c r="A92" s="2" t="s">
        <v>55</v>
      </c>
      <c r="B92" s="82" t="s">
        <v>56</v>
      </c>
      <c r="C92" s="83"/>
      <c r="D92" s="83"/>
      <c r="E92" s="83"/>
      <c r="F92" s="84"/>
      <c r="G92" s="36" t="s">
        <v>33</v>
      </c>
      <c r="H92" s="124" t="s">
        <v>14</v>
      </c>
      <c r="I92" s="125"/>
    </row>
    <row r="93" spans="1:10" ht="16.5" thickBot="1" x14ac:dyDescent="0.3">
      <c r="A93" s="4" t="s">
        <v>15</v>
      </c>
      <c r="B93" s="88" t="s">
        <v>1</v>
      </c>
      <c r="C93" s="89"/>
      <c r="D93" s="89"/>
      <c r="E93" s="89"/>
      <c r="F93" s="90"/>
      <c r="G93" s="29">
        <f>1/12</f>
        <v>8.3333333333333329E-2</v>
      </c>
      <c r="H93" s="99">
        <f>G93*C25</f>
        <v>92.558333333333337</v>
      </c>
      <c r="I93" s="80"/>
      <c r="J93" s="44"/>
    </row>
    <row r="94" spans="1:10" ht="16.5" thickBot="1" x14ac:dyDescent="0.3">
      <c r="A94" s="4" t="s">
        <v>17</v>
      </c>
      <c r="B94" s="5" t="s">
        <v>56</v>
      </c>
      <c r="C94" s="79" t="s">
        <v>93</v>
      </c>
      <c r="D94" s="122"/>
      <c r="E94" s="80"/>
      <c r="F94" s="23">
        <v>5</v>
      </c>
      <c r="G94" s="29">
        <f>F94/30/12</f>
        <v>1.3888888888888888E-2</v>
      </c>
      <c r="H94" s="99">
        <f>G94*C25</f>
        <v>15.426388888888889</v>
      </c>
      <c r="I94" s="80"/>
      <c r="J94" s="44"/>
    </row>
    <row r="95" spans="1:10" ht="32.25" customHeight="1" thickBot="1" x14ac:dyDescent="0.3">
      <c r="A95" s="4" t="s">
        <v>18</v>
      </c>
      <c r="B95" s="5" t="s">
        <v>57</v>
      </c>
      <c r="C95" s="27" t="s">
        <v>94</v>
      </c>
      <c r="D95" s="45">
        <v>0</v>
      </c>
      <c r="E95" s="29" t="s">
        <v>95</v>
      </c>
      <c r="F95" s="70">
        <v>0</v>
      </c>
      <c r="G95" s="29">
        <f>F95/30/12*D95</f>
        <v>0</v>
      </c>
      <c r="H95" s="99">
        <f>G95*C25</f>
        <v>0</v>
      </c>
      <c r="I95" s="80"/>
      <c r="J95" s="44"/>
    </row>
    <row r="96" spans="1:10" ht="32.25" thickBot="1" x14ac:dyDescent="0.3">
      <c r="A96" s="4" t="s">
        <v>19</v>
      </c>
      <c r="B96" s="5" t="s">
        <v>58</v>
      </c>
      <c r="C96" s="27" t="s">
        <v>94</v>
      </c>
      <c r="D96" s="45">
        <v>0</v>
      </c>
      <c r="E96" s="29" t="s">
        <v>95</v>
      </c>
      <c r="F96" s="70">
        <v>0</v>
      </c>
      <c r="G96" s="29">
        <f>F96/30/12*D96</f>
        <v>0</v>
      </c>
      <c r="H96" s="99">
        <f>G96*C25</f>
        <v>0</v>
      </c>
      <c r="I96" s="80"/>
      <c r="J96" s="44"/>
    </row>
    <row r="97" spans="1:10" ht="32.25" thickBot="1" x14ac:dyDescent="0.3">
      <c r="A97" s="4" t="s">
        <v>20</v>
      </c>
      <c r="B97" s="27" t="s">
        <v>59</v>
      </c>
      <c r="C97" s="27" t="s">
        <v>94</v>
      </c>
      <c r="D97" s="45">
        <v>0</v>
      </c>
      <c r="E97" s="29" t="s">
        <v>95</v>
      </c>
      <c r="F97" s="68"/>
      <c r="G97" s="78">
        <v>6.1000000000000004E-3</v>
      </c>
      <c r="H97" s="99">
        <f>G97*C25</f>
        <v>6.7752700000000008</v>
      </c>
      <c r="I97" s="80"/>
      <c r="J97" s="44"/>
    </row>
    <row r="98" spans="1:10" ht="16.5" thickBot="1" x14ac:dyDescent="0.3">
      <c r="A98" s="4" t="s">
        <v>21</v>
      </c>
      <c r="B98" s="88" t="s">
        <v>23</v>
      </c>
      <c r="C98" s="89"/>
      <c r="D98" s="89"/>
      <c r="E98" s="89"/>
      <c r="F98" s="90"/>
      <c r="G98" s="29"/>
      <c r="H98" s="79"/>
      <c r="I98" s="80"/>
      <c r="J98" s="44"/>
    </row>
    <row r="99" spans="1:10" ht="16.5" thickBot="1" x14ac:dyDescent="0.3">
      <c r="A99" s="79" t="s">
        <v>97</v>
      </c>
      <c r="B99" s="122"/>
      <c r="C99" s="122"/>
      <c r="D99" s="122"/>
      <c r="E99" s="122"/>
      <c r="F99" s="80"/>
      <c r="G99" s="29">
        <f>SUM(G93:G98)</f>
        <v>0.1033222222222222</v>
      </c>
      <c r="H99" s="99">
        <f>SUM(H93:I98)</f>
        <v>114.75999222222224</v>
      </c>
      <c r="I99" s="80"/>
      <c r="J99" s="44"/>
    </row>
    <row r="100" spans="1:10" s="24" customFormat="1" ht="16.5" thickBot="1" x14ac:dyDescent="0.3">
      <c r="A100" s="79" t="s">
        <v>98</v>
      </c>
      <c r="B100" s="122"/>
      <c r="C100" s="122"/>
      <c r="D100" s="122"/>
      <c r="E100" s="122"/>
      <c r="F100" s="80"/>
      <c r="G100" s="45">
        <f>G99*G51</f>
        <v>3.8022577777777775E-2</v>
      </c>
      <c r="H100" s="99">
        <f>G100*H99</f>
        <v>4.3634707300466173</v>
      </c>
      <c r="I100" s="101"/>
      <c r="J100" s="66"/>
    </row>
    <row r="101" spans="1:10" s="24" customFormat="1" ht="16.5" thickBot="1" x14ac:dyDescent="0.3">
      <c r="A101" s="82" t="s">
        <v>99</v>
      </c>
      <c r="B101" s="83"/>
      <c r="C101" s="83"/>
      <c r="D101" s="83"/>
      <c r="E101" s="83"/>
      <c r="F101" s="84"/>
      <c r="G101" s="45"/>
      <c r="H101" s="99">
        <f>SUM(H99:I100)</f>
        <v>119.12346295226885</v>
      </c>
      <c r="I101" s="101"/>
      <c r="J101" s="44"/>
    </row>
    <row r="102" spans="1:10" x14ac:dyDescent="0.25">
      <c r="A102" s="7" t="s">
        <v>96</v>
      </c>
    </row>
    <row r="103" spans="1:10" s="24" customFormat="1" x14ac:dyDescent="0.25"/>
    <row r="104" spans="1:10" x14ac:dyDescent="0.25">
      <c r="A104" s="126" t="s">
        <v>60</v>
      </c>
      <c r="B104" s="126"/>
      <c r="C104" s="126"/>
      <c r="D104" s="126"/>
      <c r="E104" s="126"/>
      <c r="F104" s="126"/>
      <c r="G104" s="126"/>
      <c r="H104" s="126"/>
      <c r="I104" s="126"/>
    </row>
    <row r="105" spans="1:10" ht="16.5" thickBot="1" x14ac:dyDescent="0.3">
      <c r="A105" s="1"/>
    </row>
    <row r="106" spans="1:10" ht="32.25" thickBot="1" x14ac:dyDescent="0.3">
      <c r="A106" s="2" t="s">
        <v>61</v>
      </c>
      <c r="B106" s="82" t="s">
        <v>62</v>
      </c>
      <c r="C106" s="83"/>
      <c r="D106" s="83"/>
      <c r="E106" s="83"/>
      <c r="F106" s="84"/>
      <c r="G106" s="36" t="s">
        <v>33</v>
      </c>
      <c r="H106" s="124" t="s">
        <v>14</v>
      </c>
      <c r="I106" s="125"/>
    </row>
    <row r="107" spans="1:10" ht="16.5" thickBot="1" x14ac:dyDescent="0.3">
      <c r="A107" s="4" t="s">
        <v>15</v>
      </c>
      <c r="B107" s="79" t="s">
        <v>71</v>
      </c>
      <c r="C107" s="122"/>
      <c r="D107" s="122"/>
      <c r="E107" s="122"/>
      <c r="F107" s="80"/>
      <c r="G107" s="29">
        <v>0</v>
      </c>
      <c r="H107" s="99">
        <f>G107*C25</f>
        <v>0</v>
      </c>
      <c r="I107" s="80"/>
    </row>
    <row r="108" spans="1:10" ht="16.5" thickBot="1" x14ac:dyDescent="0.3">
      <c r="A108" s="82" t="s">
        <v>0</v>
      </c>
      <c r="B108" s="83"/>
      <c r="C108" s="83"/>
      <c r="D108" s="83"/>
      <c r="E108" s="83"/>
      <c r="F108" s="84"/>
      <c r="G108" s="29">
        <v>0</v>
      </c>
      <c r="H108" s="99">
        <f>H107</f>
        <v>0</v>
      </c>
      <c r="I108" s="80"/>
    </row>
    <row r="109" spans="1:10" ht="16.5" thickBot="1" x14ac:dyDescent="0.3">
      <c r="A109" s="79" t="s">
        <v>98</v>
      </c>
      <c r="B109" s="122"/>
      <c r="C109" s="122"/>
      <c r="D109" s="122"/>
      <c r="E109" s="122"/>
      <c r="F109" s="80"/>
      <c r="G109" s="45">
        <f>G108*G51</f>
        <v>0</v>
      </c>
      <c r="H109" s="99">
        <f>G109*H108</f>
        <v>0</v>
      </c>
      <c r="I109" s="101"/>
    </row>
    <row r="110" spans="1:10" ht="16.5" thickBot="1" x14ac:dyDescent="0.3">
      <c r="A110" s="82" t="s">
        <v>99</v>
      </c>
      <c r="B110" s="83"/>
      <c r="C110" s="83"/>
      <c r="D110" s="83"/>
      <c r="E110" s="83"/>
      <c r="F110" s="84"/>
      <c r="G110" s="45">
        <f>G108+G109</f>
        <v>0</v>
      </c>
      <c r="H110" s="99">
        <f>SUM(H108:I109)</f>
        <v>0</v>
      </c>
      <c r="I110" s="101"/>
    </row>
    <row r="113" spans="1:10" x14ac:dyDescent="0.25">
      <c r="A113" s="126" t="s">
        <v>63</v>
      </c>
      <c r="B113" s="126"/>
      <c r="C113" s="126"/>
      <c r="D113" s="126"/>
      <c r="E113" s="126"/>
      <c r="F113" s="126"/>
      <c r="G113" s="126"/>
      <c r="H113" s="126"/>
      <c r="I113" s="126"/>
    </row>
    <row r="114" spans="1:10" ht="16.5" thickBot="1" x14ac:dyDescent="0.3">
      <c r="A114" s="1"/>
    </row>
    <row r="115" spans="1:10" ht="16.5" thickBot="1" x14ac:dyDescent="0.3">
      <c r="A115" s="2">
        <v>4</v>
      </c>
      <c r="B115" s="82" t="s">
        <v>64</v>
      </c>
      <c r="C115" s="83"/>
      <c r="D115" s="83"/>
      <c r="E115" s="83"/>
      <c r="F115" s="83"/>
      <c r="G115" s="84"/>
      <c r="H115" s="124" t="s">
        <v>14</v>
      </c>
      <c r="I115" s="125"/>
    </row>
    <row r="116" spans="1:10" ht="16.5" thickBot="1" x14ac:dyDescent="0.3">
      <c r="A116" s="4" t="s">
        <v>55</v>
      </c>
      <c r="B116" s="88" t="s">
        <v>56</v>
      </c>
      <c r="C116" s="89"/>
      <c r="D116" s="89"/>
      <c r="E116" s="89"/>
      <c r="F116" s="89"/>
      <c r="G116" s="90"/>
      <c r="H116" s="99">
        <f>H101</f>
        <v>119.12346295226885</v>
      </c>
      <c r="I116" s="80"/>
    </row>
    <row r="117" spans="1:10" ht="16.5" thickBot="1" x14ac:dyDescent="0.3">
      <c r="A117" s="4" t="s">
        <v>61</v>
      </c>
      <c r="B117" s="88" t="s">
        <v>62</v>
      </c>
      <c r="C117" s="89"/>
      <c r="D117" s="89"/>
      <c r="E117" s="89"/>
      <c r="F117" s="89"/>
      <c r="G117" s="90"/>
      <c r="H117" s="99">
        <f>H110</f>
        <v>0</v>
      </c>
      <c r="I117" s="81"/>
    </row>
    <row r="118" spans="1:10" ht="16.5" thickBot="1" x14ac:dyDescent="0.3">
      <c r="A118" s="82" t="s">
        <v>0</v>
      </c>
      <c r="B118" s="83"/>
      <c r="C118" s="83"/>
      <c r="D118" s="83"/>
      <c r="E118" s="83"/>
      <c r="F118" s="83"/>
      <c r="G118" s="84"/>
      <c r="H118" s="114">
        <f>SUM(H116:H117)</f>
        <v>119.12346295226885</v>
      </c>
      <c r="I118" s="155"/>
      <c r="J118" s="64"/>
    </row>
    <row r="121" spans="1:10" x14ac:dyDescent="0.25">
      <c r="A121" s="123" t="s">
        <v>65</v>
      </c>
      <c r="B121" s="123"/>
      <c r="C121" s="123"/>
      <c r="D121" s="123"/>
      <c r="E121" s="123"/>
      <c r="F121" s="123"/>
      <c r="G121" s="123"/>
      <c r="H121" s="123"/>
      <c r="I121" s="123"/>
    </row>
    <row r="122" spans="1:10" ht="16.5" thickBot="1" x14ac:dyDescent="0.3"/>
    <row r="123" spans="1:10" ht="48" thickBot="1" x14ac:dyDescent="0.3">
      <c r="A123" s="2">
        <v>5</v>
      </c>
      <c r="B123" s="6" t="s">
        <v>6</v>
      </c>
      <c r="C123" s="63" t="s">
        <v>104</v>
      </c>
      <c r="D123" s="82" t="s">
        <v>105</v>
      </c>
      <c r="E123" s="84"/>
      <c r="F123" s="82" t="s">
        <v>106</v>
      </c>
      <c r="G123" s="81"/>
      <c r="H123" s="124" t="s">
        <v>14</v>
      </c>
      <c r="I123" s="125"/>
    </row>
    <row r="124" spans="1:10" s="24" customFormat="1" ht="16.5" thickBot="1" x14ac:dyDescent="0.3">
      <c r="A124" s="21" t="s">
        <v>15</v>
      </c>
      <c r="B124" s="22" t="s">
        <v>10</v>
      </c>
      <c r="C124" s="42">
        <v>40</v>
      </c>
      <c r="D124" s="79">
        <v>6</v>
      </c>
      <c r="E124" s="80"/>
      <c r="F124" s="79">
        <v>4</v>
      </c>
      <c r="G124" s="81"/>
      <c r="H124" s="99">
        <f>C124*F124/D124</f>
        <v>26.666666666666668</v>
      </c>
      <c r="I124" s="101"/>
    </row>
    <row r="125" spans="1:10" s="24" customFormat="1" ht="16.5" thickBot="1" x14ac:dyDescent="0.3">
      <c r="A125" s="21" t="s">
        <v>17</v>
      </c>
      <c r="B125" s="22" t="s">
        <v>101</v>
      </c>
      <c r="C125" s="42">
        <v>41.04</v>
      </c>
      <c r="D125" s="79">
        <v>6</v>
      </c>
      <c r="E125" s="80"/>
      <c r="F125" s="79">
        <v>5</v>
      </c>
      <c r="G125" s="81"/>
      <c r="H125" s="99">
        <f t="shared" ref="H125:H128" si="1">C125*F125/D125</f>
        <v>34.199999999999996</v>
      </c>
      <c r="I125" s="101"/>
    </row>
    <row r="126" spans="1:10" s="24" customFormat="1" ht="16.5" thickBot="1" x14ac:dyDescent="0.3">
      <c r="A126" s="21" t="s">
        <v>18</v>
      </c>
      <c r="B126" s="22" t="s">
        <v>11</v>
      </c>
      <c r="C126" s="42">
        <v>75</v>
      </c>
      <c r="D126" s="79">
        <v>12</v>
      </c>
      <c r="E126" s="80"/>
      <c r="F126" s="79">
        <v>2</v>
      </c>
      <c r="G126" s="81"/>
      <c r="H126" s="99">
        <f t="shared" si="1"/>
        <v>12.5</v>
      </c>
      <c r="I126" s="101"/>
    </row>
    <row r="127" spans="1:10" ht="16.5" thickBot="1" x14ac:dyDescent="0.3">
      <c r="A127" s="4" t="s">
        <v>19</v>
      </c>
      <c r="B127" s="22" t="s">
        <v>102</v>
      </c>
      <c r="C127" s="42">
        <v>48</v>
      </c>
      <c r="D127" s="79">
        <v>12</v>
      </c>
      <c r="E127" s="80"/>
      <c r="F127" s="79">
        <v>1</v>
      </c>
      <c r="G127" s="81"/>
      <c r="H127" s="99">
        <f t="shared" si="1"/>
        <v>4</v>
      </c>
      <c r="I127" s="101"/>
    </row>
    <row r="128" spans="1:10" ht="16.5" thickBot="1" x14ac:dyDescent="0.3">
      <c r="A128" s="4" t="s">
        <v>20</v>
      </c>
      <c r="B128" s="22" t="s">
        <v>103</v>
      </c>
      <c r="C128" s="42">
        <v>6.69</v>
      </c>
      <c r="D128" s="79">
        <v>12</v>
      </c>
      <c r="E128" s="80"/>
      <c r="F128" s="79">
        <v>1</v>
      </c>
      <c r="G128" s="81"/>
      <c r="H128" s="99">
        <f t="shared" si="1"/>
        <v>0.5575</v>
      </c>
      <c r="I128" s="101"/>
    </row>
    <row r="129" spans="1:11" s="24" customFormat="1" ht="16.5" thickBot="1" x14ac:dyDescent="0.3">
      <c r="A129" s="82" t="s">
        <v>132</v>
      </c>
      <c r="B129" s="83"/>
      <c r="C129" s="83"/>
      <c r="D129" s="83"/>
      <c r="E129" s="83"/>
      <c r="F129" s="83"/>
      <c r="G129" s="84"/>
      <c r="H129" s="99">
        <f>SUM(H124:I128)</f>
        <v>77.924166666666665</v>
      </c>
      <c r="I129" s="101"/>
    </row>
    <row r="130" spans="1:11" s="24" customFormat="1" ht="21.75" customHeight="1" thickBot="1" x14ac:dyDescent="0.3">
      <c r="A130" s="62" t="s">
        <v>21</v>
      </c>
      <c r="B130" s="67" t="s">
        <v>129</v>
      </c>
      <c r="C130" s="82" t="s">
        <v>130</v>
      </c>
      <c r="D130" s="83"/>
      <c r="E130" s="83"/>
      <c r="F130" s="113">
        <v>0.12</v>
      </c>
      <c r="G130" s="84"/>
      <c r="H130" s="114">
        <f>((G152+G153+G154+G155+H129)/(1-F130))*F130</f>
        <v>337.40800325685706</v>
      </c>
      <c r="I130" s="115"/>
    </row>
    <row r="131" spans="1:11" ht="16.5" thickBot="1" x14ac:dyDescent="0.3">
      <c r="A131" s="82" t="s">
        <v>131</v>
      </c>
      <c r="B131" s="83"/>
      <c r="C131" s="83"/>
      <c r="D131" s="83"/>
      <c r="E131" s="83"/>
      <c r="F131" s="83"/>
      <c r="G131" s="84"/>
      <c r="H131" s="99">
        <f>H129+H130</f>
        <v>415.33216992352374</v>
      </c>
      <c r="I131" s="101"/>
    </row>
    <row r="134" spans="1:11" x14ac:dyDescent="0.25">
      <c r="A134" s="123" t="s">
        <v>66</v>
      </c>
      <c r="B134" s="123"/>
      <c r="C134" s="123"/>
      <c r="D134" s="123"/>
      <c r="E134" s="123"/>
      <c r="F134" s="123"/>
      <c r="G134" s="123"/>
      <c r="H134" s="123"/>
      <c r="I134" s="123"/>
    </row>
    <row r="135" spans="1:11" ht="16.5" thickBot="1" x14ac:dyDescent="0.3">
      <c r="A135" s="24"/>
      <c r="B135" s="24"/>
      <c r="G135" s="24"/>
      <c r="I135" s="24"/>
    </row>
    <row r="136" spans="1:11" ht="16.5" thickBot="1" x14ac:dyDescent="0.3">
      <c r="A136" s="72">
        <v>6</v>
      </c>
      <c r="B136" s="85" t="s">
        <v>7</v>
      </c>
      <c r="C136" s="86"/>
      <c r="D136" s="86"/>
      <c r="E136" s="86"/>
      <c r="F136" s="86"/>
      <c r="G136" s="87"/>
      <c r="H136" s="85" t="s">
        <v>113</v>
      </c>
      <c r="I136" s="87"/>
    </row>
    <row r="137" spans="1:11" ht="16.5" customHeight="1" thickBot="1" x14ac:dyDescent="0.3">
      <c r="A137" s="76" t="s">
        <v>15</v>
      </c>
      <c r="B137" s="91" t="s">
        <v>107</v>
      </c>
      <c r="C137" s="92"/>
      <c r="D137" s="92"/>
      <c r="E137" s="92"/>
      <c r="F137" s="81"/>
      <c r="G137" s="71">
        <v>0.05</v>
      </c>
      <c r="H137" s="107">
        <f>(((1+G137)*(1+G138))/(1-E141))-1</f>
        <v>0.29795918367346985</v>
      </c>
      <c r="I137" s="108"/>
    </row>
    <row r="138" spans="1:11" ht="16.5" thickBot="1" x14ac:dyDescent="0.3">
      <c r="A138" s="76" t="s">
        <v>17</v>
      </c>
      <c r="B138" s="91" t="s">
        <v>9</v>
      </c>
      <c r="C138" s="92"/>
      <c r="D138" s="92"/>
      <c r="E138" s="92"/>
      <c r="F138" s="81"/>
      <c r="G138" s="73">
        <v>0.06</v>
      </c>
      <c r="H138" s="109"/>
      <c r="I138" s="110"/>
      <c r="J138" s="24"/>
    </row>
    <row r="139" spans="1:11" s="24" customFormat="1" ht="16.5" thickBot="1" x14ac:dyDescent="0.3">
      <c r="A139" s="93" t="s">
        <v>18</v>
      </c>
      <c r="B139" s="85" t="s">
        <v>115</v>
      </c>
      <c r="C139" s="86"/>
      <c r="D139" s="86"/>
      <c r="E139" s="86"/>
      <c r="F139" s="86"/>
      <c r="G139" s="87"/>
      <c r="H139" s="109"/>
      <c r="I139" s="110"/>
    </row>
    <row r="140" spans="1:11" ht="16.5" thickBot="1" x14ac:dyDescent="0.3">
      <c r="A140" s="94"/>
      <c r="B140" s="69" t="s">
        <v>8</v>
      </c>
      <c r="C140" s="69"/>
      <c r="D140" s="74" t="s">
        <v>108</v>
      </c>
      <c r="E140" s="116" t="s">
        <v>134</v>
      </c>
      <c r="F140" s="117"/>
      <c r="G140" s="118"/>
      <c r="H140" s="109"/>
      <c r="I140" s="110"/>
      <c r="J140" s="24"/>
    </row>
    <row r="141" spans="1:11" s="24" customFormat="1" ht="16.5" thickBot="1" x14ac:dyDescent="0.3">
      <c r="A141" s="94"/>
      <c r="B141" s="93" t="s">
        <v>109</v>
      </c>
      <c r="C141" s="69" t="s">
        <v>116</v>
      </c>
      <c r="D141" s="75">
        <v>1.6500000000000001E-2</v>
      </c>
      <c r="E141" s="107">
        <f>SUM(D141:D147)</f>
        <v>0.14250000000000002</v>
      </c>
      <c r="F141" s="119"/>
      <c r="G141" s="108"/>
      <c r="H141" s="109"/>
      <c r="I141" s="110"/>
    </row>
    <row r="142" spans="1:11" s="24" customFormat="1" ht="16.5" thickBot="1" x14ac:dyDescent="0.3">
      <c r="A142" s="94"/>
      <c r="B142" s="94"/>
      <c r="C142" s="69" t="s">
        <v>117</v>
      </c>
      <c r="D142" s="75">
        <v>7.5999999999999998E-2</v>
      </c>
      <c r="E142" s="109"/>
      <c r="F142" s="120"/>
      <c r="G142" s="110"/>
      <c r="H142" s="109"/>
      <c r="I142" s="110"/>
      <c r="K142" s="64"/>
    </row>
    <row r="143" spans="1:11" s="24" customFormat="1" ht="16.5" thickBot="1" x14ac:dyDescent="0.3">
      <c r="A143" s="94"/>
      <c r="B143" s="95"/>
      <c r="C143" s="69" t="s">
        <v>118</v>
      </c>
      <c r="D143" s="77">
        <v>0</v>
      </c>
      <c r="E143" s="109"/>
      <c r="F143" s="120"/>
      <c r="G143" s="110"/>
      <c r="H143" s="109"/>
      <c r="I143" s="110"/>
    </row>
    <row r="144" spans="1:11" s="24" customFormat="1" ht="16.5" thickBot="1" x14ac:dyDescent="0.3">
      <c r="A144" s="94"/>
      <c r="B144" s="69" t="s">
        <v>110</v>
      </c>
      <c r="C144" s="69"/>
      <c r="D144" s="77"/>
      <c r="E144" s="109"/>
      <c r="F144" s="120"/>
      <c r="G144" s="110"/>
      <c r="H144" s="109"/>
      <c r="I144" s="110"/>
    </row>
    <row r="145" spans="1:10" s="24" customFormat="1" ht="16.5" thickBot="1" x14ac:dyDescent="0.3">
      <c r="A145" s="94"/>
      <c r="B145" s="105" t="s">
        <v>111</v>
      </c>
      <c r="C145" s="69" t="s">
        <v>119</v>
      </c>
      <c r="D145" s="77">
        <v>0.05</v>
      </c>
      <c r="E145" s="109"/>
      <c r="F145" s="120"/>
      <c r="G145" s="110"/>
      <c r="H145" s="109"/>
      <c r="I145" s="110"/>
    </row>
    <row r="146" spans="1:10" s="24" customFormat="1" ht="16.5" thickBot="1" x14ac:dyDescent="0.3">
      <c r="A146" s="94"/>
      <c r="B146" s="106"/>
      <c r="C146" s="69" t="s">
        <v>118</v>
      </c>
      <c r="D146" s="77">
        <v>0</v>
      </c>
      <c r="E146" s="109"/>
      <c r="F146" s="120"/>
      <c r="G146" s="110"/>
      <c r="H146" s="109"/>
      <c r="I146" s="110"/>
    </row>
    <row r="147" spans="1:10" s="24" customFormat="1" ht="16.5" thickBot="1" x14ac:dyDescent="0.3">
      <c r="A147" s="95"/>
      <c r="B147" s="69" t="s">
        <v>112</v>
      </c>
      <c r="C147" s="69"/>
      <c r="D147" s="77">
        <v>0</v>
      </c>
      <c r="E147" s="111"/>
      <c r="F147" s="121"/>
      <c r="G147" s="112"/>
      <c r="H147" s="111"/>
      <c r="I147" s="112"/>
    </row>
    <row r="149" spans="1:10" x14ac:dyDescent="0.25">
      <c r="A149" s="123" t="s">
        <v>67</v>
      </c>
      <c r="B149" s="123"/>
      <c r="C149" s="123"/>
      <c r="D149" s="123"/>
      <c r="E149" s="123"/>
      <c r="F149" s="123"/>
      <c r="G149" s="123"/>
      <c r="H149" s="123"/>
      <c r="I149" s="123"/>
    </row>
    <row r="150" spans="1:10" ht="16.5" thickBot="1" x14ac:dyDescent="0.3"/>
    <row r="151" spans="1:10" ht="32.25" customHeight="1" thickBot="1" x14ac:dyDescent="0.3">
      <c r="A151" s="2"/>
      <c r="B151" s="96" t="s">
        <v>68</v>
      </c>
      <c r="C151" s="97"/>
      <c r="D151" s="97"/>
      <c r="E151" s="97"/>
      <c r="F151" s="98"/>
      <c r="G151" s="82" t="s">
        <v>14</v>
      </c>
      <c r="H151" s="83"/>
      <c r="I151" s="84"/>
    </row>
    <row r="152" spans="1:10" ht="16.5" thickBot="1" x14ac:dyDescent="0.3">
      <c r="A152" s="8" t="s">
        <v>15</v>
      </c>
      <c r="B152" s="88" t="s">
        <v>12</v>
      </c>
      <c r="C152" s="89"/>
      <c r="D152" s="89"/>
      <c r="E152" s="89"/>
      <c r="F152" s="90"/>
      <c r="G152" s="157">
        <f>C25</f>
        <v>1110.7</v>
      </c>
      <c r="H152" s="158"/>
      <c r="I152" s="159"/>
      <c r="J152" s="65"/>
    </row>
    <row r="153" spans="1:10" ht="30" customHeight="1" thickBot="1" x14ac:dyDescent="0.3">
      <c r="A153" s="8" t="s">
        <v>17</v>
      </c>
      <c r="B153" s="88" t="s">
        <v>24</v>
      </c>
      <c r="C153" s="89"/>
      <c r="D153" s="89"/>
      <c r="E153" s="89"/>
      <c r="F153" s="90"/>
      <c r="G153" s="102">
        <f>H73</f>
        <v>1160.8620000000001</v>
      </c>
      <c r="H153" s="103"/>
      <c r="I153" s="104"/>
      <c r="J153" s="65"/>
    </row>
    <row r="154" spans="1:10" ht="16.5" thickBot="1" x14ac:dyDescent="0.3">
      <c r="A154" s="8" t="s">
        <v>18</v>
      </c>
      <c r="B154" s="88" t="s">
        <v>45</v>
      </c>
      <c r="C154" s="89"/>
      <c r="D154" s="89"/>
      <c r="E154" s="89"/>
      <c r="F154" s="90"/>
      <c r="G154" s="102">
        <f>H84</f>
        <v>5.7157275980159996</v>
      </c>
      <c r="H154" s="103"/>
      <c r="I154" s="104"/>
      <c r="J154" s="65"/>
    </row>
    <row r="155" spans="1:10" ht="16.5" thickBot="1" x14ac:dyDescent="0.3">
      <c r="A155" s="8" t="s">
        <v>19</v>
      </c>
      <c r="B155" s="88" t="s">
        <v>53</v>
      </c>
      <c r="C155" s="89"/>
      <c r="D155" s="89"/>
      <c r="E155" s="89"/>
      <c r="F155" s="90"/>
      <c r="G155" s="102">
        <f>H118</f>
        <v>119.12346295226885</v>
      </c>
      <c r="H155" s="103"/>
      <c r="I155" s="104"/>
      <c r="J155" s="65"/>
    </row>
    <row r="156" spans="1:10" ht="16.5" thickBot="1" x14ac:dyDescent="0.3">
      <c r="A156" s="8" t="s">
        <v>20</v>
      </c>
      <c r="B156" s="88" t="s">
        <v>65</v>
      </c>
      <c r="C156" s="89"/>
      <c r="D156" s="89"/>
      <c r="E156" s="89"/>
      <c r="F156" s="90"/>
      <c r="G156" s="102">
        <f>H131</f>
        <v>415.33216992352374</v>
      </c>
      <c r="H156" s="103"/>
      <c r="I156" s="104"/>
      <c r="J156" s="65"/>
    </row>
    <row r="157" spans="1:10" s="24" customFormat="1" ht="16.5" thickBot="1" x14ac:dyDescent="0.3">
      <c r="A157" s="82" t="s">
        <v>69</v>
      </c>
      <c r="B157" s="83"/>
      <c r="C157" s="83"/>
      <c r="D157" s="83"/>
      <c r="E157" s="83"/>
      <c r="F157" s="84"/>
      <c r="G157" s="102">
        <f>SUM(G152:G156)</f>
        <v>2811.7333604738087</v>
      </c>
      <c r="H157" s="103"/>
      <c r="I157" s="104"/>
    </row>
    <row r="158" spans="1:10" ht="32.25" thickBot="1" x14ac:dyDescent="0.3">
      <c r="A158" s="8" t="s">
        <v>21</v>
      </c>
      <c r="B158" s="5" t="s">
        <v>114</v>
      </c>
      <c r="C158" s="124">
        <f>H137</f>
        <v>0.29795918367346985</v>
      </c>
      <c r="D158" s="156"/>
      <c r="E158" s="156"/>
      <c r="F158" s="125"/>
      <c r="G158" s="99">
        <f>G157*C158</f>
        <v>837.78177679423823</v>
      </c>
      <c r="H158" s="100"/>
      <c r="I158" s="101"/>
      <c r="J158" s="65"/>
    </row>
    <row r="159" spans="1:10" ht="16.5" customHeight="1" thickBot="1" x14ac:dyDescent="0.3">
      <c r="A159" s="82" t="s">
        <v>133</v>
      </c>
      <c r="B159" s="83"/>
      <c r="C159" s="83"/>
      <c r="D159" s="83"/>
      <c r="E159" s="83"/>
      <c r="F159" s="84"/>
      <c r="G159" s="99">
        <f>SUM(G157:G158)</f>
        <v>3649.5151372680471</v>
      </c>
      <c r="H159" s="100"/>
      <c r="I159" s="101"/>
    </row>
  </sheetData>
  <mergeCells count="200">
    <mergeCell ref="A157:F157"/>
    <mergeCell ref="B40:F40"/>
    <mergeCell ref="H59:I59"/>
    <mergeCell ref="H40:I40"/>
    <mergeCell ref="H41:I41"/>
    <mergeCell ref="B46:F46"/>
    <mergeCell ref="B47:F47"/>
    <mergeCell ref="B48:F48"/>
    <mergeCell ref="H42:I42"/>
    <mergeCell ref="A53:I53"/>
    <mergeCell ref="H55:I55"/>
    <mergeCell ref="H56:I56"/>
    <mergeCell ref="H46:I46"/>
    <mergeCell ref="H47:I47"/>
    <mergeCell ref="H51:I51"/>
    <mergeCell ref="H48:I48"/>
    <mergeCell ref="H49:I49"/>
    <mergeCell ref="B41:F41"/>
    <mergeCell ref="B42:F42"/>
    <mergeCell ref="B44:F44"/>
    <mergeCell ref="B45:F45"/>
    <mergeCell ref="H77:I77"/>
    <mergeCell ref="H78:I78"/>
    <mergeCell ref="H79:I79"/>
    <mergeCell ref="A1:I1"/>
    <mergeCell ref="A3:I3"/>
    <mergeCell ref="A10:I10"/>
    <mergeCell ref="A5:B5"/>
    <mergeCell ref="A6:B6"/>
    <mergeCell ref="A8:I8"/>
    <mergeCell ref="C12:F12"/>
    <mergeCell ref="C13:F13"/>
    <mergeCell ref="C21:F21"/>
    <mergeCell ref="A2:I2"/>
    <mergeCell ref="C22:F22"/>
    <mergeCell ref="C23:F23"/>
    <mergeCell ref="C24:F24"/>
    <mergeCell ref="C25:F25"/>
    <mergeCell ref="H45:I45"/>
    <mergeCell ref="A38:I38"/>
    <mergeCell ref="C14:F14"/>
    <mergeCell ref="C16:F16"/>
    <mergeCell ref="A19:I19"/>
    <mergeCell ref="A27:I27"/>
    <mergeCell ref="A29:I29"/>
    <mergeCell ref="A36:B36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G152:I152"/>
    <mergeCell ref="B137:F137"/>
    <mergeCell ref="H136:I136"/>
    <mergeCell ref="B116:G116"/>
    <mergeCell ref="B117:G117"/>
    <mergeCell ref="A118:G118"/>
    <mergeCell ref="H125:I125"/>
    <mergeCell ref="D126:E126"/>
    <mergeCell ref="A25:B25"/>
    <mergeCell ref="B63:G63"/>
    <mergeCell ref="A64:G64"/>
    <mergeCell ref="B69:G69"/>
    <mergeCell ref="B71:G71"/>
    <mergeCell ref="B72:G72"/>
    <mergeCell ref="B70:G70"/>
    <mergeCell ref="A73:G73"/>
    <mergeCell ref="H63:I63"/>
    <mergeCell ref="H64:I64"/>
    <mergeCell ref="H73:I73"/>
    <mergeCell ref="H69:I69"/>
    <mergeCell ref="H70:I70"/>
    <mergeCell ref="H71:I71"/>
    <mergeCell ref="H72:I72"/>
    <mergeCell ref="H93:I93"/>
    <mergeCell ref="H43:I43"/>
    <mergeCell ref="E56:F56"/>
    <mergeCell ref="B55:G55"/>
    <mergeCell ref="B57:G57"/>
    <mergeCell ref="A56:A58"/>
    <mergeCell ref="H57:I57"/>
    <mergeCell ref="H58:I58"/>
    <mergeCell ref="B58:G58"/>
    <mergeCell ref="G158:I158"/>
    <mergeCell ref="H128:I128"/>
    <mergeCell ref="H131:I131"/>
    <mergeCell ref="H129:I129"/>
    <mergeCell ref="H116:I116"/>
    <mergeCell ref="H117:I117"/>
    <mergeCell ref="H118:I118"/>
    <mergeCell ref="A121:I121"/>
    <mergeCell ref="H123:I123"/>
    <mergeCell ref="C158:F158"/>
    <mergeCell ref="B152:F152"/>
    <mergeCell ref="G156:I156"/>
    <mergeCell ref="G157:I157"/>
    <mergeCell ref="A134:I134"/>
    <mergeCell ref="A149:I149"/>
    <mergeCell ref="G151:I151"/>
    <mergeCell ref="B77:F77"/>
    <mergeCell ref="B78:F78"/>
    <mergeCell ref="B79:F79"/>
    <mergeCell ref="H44:I44"/>
    <mergeCell ref="H60:I60"/>
    <mergeCell ref="H61:I61"/>
    <mergeCell ref="B62:G62"/>
    <mergeCell ref="H62:I62"/>
    <mergeCell ref="B60:G60"/>
    <mergeCell ref="A67:I67"/>
    <mergeCell ref="E59:F59"/>
    <mergeCell ref="A49:F49"/>
    <mergeCell ref="A51:F51"/>
    <mergeCell ref="A75:I75"/>
    <mergeCell ref="B80:F80"/>
    <mergeCell ref="B81:F81"/>
    <mergeCell ref="B82:F82"/>
    <mergeCell ref="B83:F83"/>
    <mergeCell ref="A84:F84"/>
    <mergeCell ref="B107:F107"/>
    <mergeCell ref="A100:F100"/>
    <mergeCell ref="A101:F101"/>
    <mergeCell ref="B92:F92"/>
    <mergeCell ref="B93:F93"/>
    <mergeCell ref="C94:E94"/>
    <mergeCell ref="B98:F98"/>
    <mergeCell ref="A99:F99"/>
    <mergeCell ref="B106:F106"/>
    <mergeCell ref="A90:I90"/>
    <mergeCell ref="H92:I92"/>
    <mergeCell ref="H80:I80"/>
    <mergeCell ref="H81:I81"/>
    <mergeCell ref="H82:I82"/>
    <mergeCell ref="H84:I84"/>
    <mergeCell ref="H100:I100"/>
    <mergeCell ref="H101:I101"/>
    <mergeCell ref="H94:I94"/>
    <mergeCell ref="H83:I83"/>
    <mergeCell ref="A109:F109"/>
    <mergeCell ref="H109:I109"/>
    <mergeCell ref="A110:F110"/>
    <mergeCell ref="H110:I110"/>
    <mergeCell ref="A87:I87"/>
    <mergeCell ref="H95:I95"/>
    <mergeCell ref="H124:I124"/>
    <mergeCell ref="H115:I115"/>
    <mergeCell ref="H96:I96"/>
    <mergeCell ref="H97:I97"/>
    <mergeCell ref="H98:I98"/>
    <mergeCell ref="H99:I99"/>
    <mergeCell ref="A104:I104"/>
    <mergeCell ref="H106:I106"/>
    <mergeCell ref="H107:I107"/>
    <mergeCell ref="H108:I108"/>
    <mergeCell ref="A113:I113"/>
    <mergeCell ref="D123:E123"/>
    <mergeCell ref="F123:G123"/>
    <mergeCell ref="D124:E124"/>
    <mergeCell ref="F124:G124"/>
    <mergeCell ref="B115:G115"/>
    <mergeCell ref="A108:F108"/>
    <mergeCell ref="D128:E128"/>
    <mergeCell ref="F128:G128"/>
    <mergeCell ref="H127:I127"/>
    <mergeCell ref="F130:G130"/>
    <mergeCell ref="H130:I130"/>
    <mergeCell ref="C130:E130"/>
    <mergeCell ref="B139:G139"/>
    <mergeCell ref="E140:G140"/>
    <mergeCell ref="E141:G147"/>
    <mergeCell ref="D125:E125"/>
    <mergeCell ref="F125:G125"/>
    <mergeCell ref="A159:F159"/>
    <mergeCell ref="B136:G136"/>
    <mergeCell ref="B153:F153"/>
    <mergeCell ref="B154:F154"/>
    <mergeCell ref="B155:F155"/>
    <mergeCell ref="B156:F156"/>
    <mergeCell ref="B138:F138"/>
    <mergeCell ref="B141:B143"/>
    <mergeCell ref="B151:F151"/>
    <mergeCell ref="G159:I159"/>
    <mergeCell ref="G153:I153"/>
    <mergeCell ref="G154:I154"/>
    <mergeCell ref="G155:I155"/>
    <mergeCell ref="F126:G126"/>
    <mergeCell ref="A139:A147"/>
    <mergeCell ref="B145:B146"/>
    <mergeCell ref="H137:I147"/>
    <mergeCell ref="H126:I126"/>
    <mergeCell ref="A131:G131"/>
    <mergeCell ref="A129:G129"/>
    <mergeCell ref="D127:E127"/>
    <mergeCell ref="F127:G127"/>
  </mergeCells>
  <pageMargins left="0.51181102362204722" right="0.51181102362204722" top="0.78740157480314965" bottom="0.78740157480314965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de Custos GRU</vt:lpstr>
      <vt:lpstr>'Planilha de Custos GRU'!Area_de_impressao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Arcangela Silva Casagrande</dc:creator>
  <cp:lastModifiedBy>Meire FerreiraTortolani</cp:lastModifiedBy>
  <cp:lastPrinted>2018-10-17T10:54:57Z</cp:lastPrinted>
  <dcterms:created xsi:type="dcterms:W3CDTF">2018-01-23T19:35:16Z</dcterms:created>
  <dcterms:modified xsi:type="dcterms:W3CDTF">2018-11-27T09:58:29Z</dcterms:modified>
</cp:coreProperties>
</file>